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H8" i="1"/>
  <c r="G8"/>
  <c r="C4"/>
  <c r="G34"/>
  <c r="G31"/>
  <c r="G30"/>
  <c r="G29"/>
  <c r="G28"/>
  <c r="G24"/>
  <c r="G22"/>
  <c r="G35"/>
  <c r="H45"/>
  <c r="H15"/>
  <c r="G15"/>
  <c r="H14"/>
  <c r="G14"/>
  <c r="H13"/>
  <c r="G13"/>
  <c r="H12"/>
  <c r="G12"/>
  <c r="G21"/>
  <c r="G23"/>
  <c r="G25"/>
  <c r="G26"/>
  <c r="G27"/>
  <c r="G20"/>
  <c r="H9"/>
  <c r="G32"/>
  <c r="G19" l="1"/>
  <c r="G10"/>
  <c r="G37" l="1"/>
  <c r="G36"/>
  <c r="H10"/>
  <c r="D18"/>
  <c r="H6" l="1"/>
  <c r="D17"/>
  <c r="D16" s="1"/>
  <c r="G6"/>
</calcChain>
</file>

<file path=xl/sharedStrings.xml><?xml version="1.0" encoding="utf-8"?>
<sst xmlns="http://schemas.openxmlformats.org/spreadsheetml/2006/main" count="89" uniqueCount="88">
  <si>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</si>
  <si>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</si>
  <si>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</si>
  <si>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</si>
  <si>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</si>
  <si>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</si>
  <si>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</si>
  <si>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</si>
  <si>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</si>
  <si>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</si>
  <si>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</si>
  <si>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</si>
  <si>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</si>
  <si>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</si>
  <si>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</si>
  <si>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</si>
  <si>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</si>
  <si>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</si>
  <si>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</si>
  <si>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</si>
  <si>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</si>
  <si>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</si>
  <si>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</si>
  <si>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</si>
  <si>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</si>
  <si>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</si>
  <si>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</si>
  <si>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</si>
  <si>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</si>
  <si>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</si>
  <si>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</si>
  <si>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</si>
  <si>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</si>
  <si>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</si>
  <si>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</si>
  <si>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</si>
  <si>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</si>
  <si>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</si>
  <si>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</si>
  <si>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</si>
  <si>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</si>
  <si>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</si>
  <si>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</si>
  <si>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</si>
  <si>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</si>
  <si>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</si>
  <si>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</si>
  <si>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</si>
  <si>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</si>
  <si>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</si>
  <si>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</si>
  <si>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</si>
  <si>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</si>
  <si>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</si>
  <si>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</si>
  <si>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</si>
  <si>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</si>
  <si>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</si>
  <si>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</si>
  <si>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</si>
  <si>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</si>
  <si>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</si>
  <si>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</si>
  <si>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</si>
  <si>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</si>
  <si>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</si>
  <si>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</si>
  <si>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</si>
  <si>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</si>
  <si>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</si>
  <si>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</si>
  <si>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ХВС</t>
  </si>
  <si>
    <t>за 2011 год по дому № 68 по ул. Локомотивная</t>
  </si>
  <si>
    <t>27,48/47,11</t>
  </si>
  <si>
    <t>90,25/82,33</t>
  </si>
  <si>
    <t>134,47/122,73</t>
  </si>
  <si>
    <t>409,31/373,9</t>
  </si>
  <si>
    <t>14,88/10,78</t>
  </si>
  <si>
    <t>Масл окр контейн</t>
  </si>
  <si>
    <t>Электрический счетчик</t>
  </si>
  <si>
    <t>0,77/0,71</t>
  </si>
  <si>
    <t>1,17/0,98</t>
  </si>
  <si>
    <t>1,36/0,99</t>
  </si>
  <si>
    <t>1,41/1,13</t>
  </si>
  <si>
    <t>2,09/1,63</t>
  </si>
  <si>
    <t>0,28/0,29</t>
  </si>
  <si>
    <t>0,11/0,19</t>
  </si>
  <si>
    <t>Аренда за тек. и предыд.годы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</si>
</sst>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650">
          <cell r="M2650">
            <v>298351.52999999997</v>
          </cell>
          <cell r="R2650">
            <v>305385.86</v>
          </cell>
        </row>
        <row r="2651">
          <cell r="M2651">
            <v>212374.61</v>
          </cell>
          <cell r="R2651">
            <v>216403.55000000002</v>
          </cell>
        </row>
        <row r="2652">
          <cell r="M2652">
            <v>827144.74</v>
          </cell>
          <cell r="R2652">
            <v>840587.49</v>
          </cell>
        </row>
        <row r="2670">
          <cell r="M2670">
            <v>2735779.0100000002</v>
          </cell>
          <cell r="R2670">
            <v>2734957.2800000003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E38" sqref="E38:H38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3.85546875" customWidth="1"/>
    <col min="7" max="8" width="14.140625" customWidth="1"/>
    <col min="9" max="9" width="11.28515625" bestFit="1" customWidth="1"/>
  </cols>
  <sheetData>
    <row r="1" spans="1:9" ht="23.25" customHeight="1">
      <c r="A1" s="42" t="s">
        <v>32</v>
      </c>
      <c r="B1" s="42"/>
      <c r="C1" s="42"/>
      <c r="D1" s="42"/>
      <c r="E1" s="42"/>
      <c r="F1" s="42"/>
      <c r="G1" s="42"/>
      <c r="H1" s="42"/>
    </row>
    <row r="2" spans="1:9" ht="22.5" customHeight="1">
      <c r="A2" s="42" t="s">
        <v>33</v>
      </c>
      <c r="B2" s="42"/>
      <c r="C2" s="42"/>
      <c r="D2" s="42"/>
      <c r="E2" s="42"/>
      <c r="F2" s="42"/>
      <c r="G2" s="42"/>
      <c r="H2" s="42"/>
    </row>
    <row r="3" spans="1:9" ht="22.5" customHeight="1">
      <c r="A3" s="42" t="s">
        <v>72</v>
      </c>
      <c r="B3" s="42"/>
      <c r="C3" s="42"/>
      <c r="D3" s="42"/>
      <c r="E3" s="42"/>
      <c r="F3" s="42"/>
      <c r="G3" s="42"/>
      <c r="H3" s="42"/>
    </row>
    <row r="4" spans="1:9" ht="22.5" customHeight="1">
      <c r="B4" s="7" t="s">
        <v>53</v>
      </c>
      <c r="C4" s="14">
        <f>8523.15+69.26</f>
        <v>8592.41</v>
      </c>
      <c r="D4" t="s">
        <v>52</v>
      </c>
    </row>
    <row r="5" spans="1:9" s="1" customFormat="1" ht="78" customHeight="1">
      <c r="A5" s="8" t="s">
        <v>0</v>
      </c>
      <c r="B5" s="43" t="s">
        <v>1</v>
      </c>
      <c r="C5" s="44"/>
      <c r="D5" s="43" t="s">
        <v>51</v>
      </c>
      <c r="E5" s="44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39"/>
      <c r="E6" s="40"/>
      <c r="F6" s="2"/>
      <c r="G6" s="2">
        <f>G8+G10</f>
        <v>5414821.3400000008</v>
      </c>
      <c r="H6" s="2">
        <f>H8+H10</f>
        <v>5438565.0100000007</v>
      </c>
    </row>
    <row r="7" spans="1:9" s="1" customFormat="1" ht="15.75">
      <c r="A7" s="11"/>
      <c r="B7" s="27" t="s">
        <v>5</v>
      </c>
      <c r="C7" s="28"/>
      <c r="D7" s="39"/>
      <c r="E7" s="40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29" t="s">
        <v>77</v>
      </c>
      <c r="E8" s="30"/>
      <c r="F8" s="2"/>
      <c r="G8" s="2">
        <f>1328804.73+12366.72</f>
        <v>1341171.45</v>
      </c>
      <c r="H8" s="2">
        <f>1328864.11+12366.72</f>
        <v>1341230.83</v>
      </c>
    </row>
    <row r="9" spans="1:9" s="1" customFormat="1" ht="15.75">
      <c r="A9" s="11"/>
      <c r="B9" s="26" t="s">
        <v>87</v>
      </c>
      <c r="C9" s="18"/>
      <c r="D9" s="19"/>
      <c r="E9" s="20"/>
      <c r="F9" s="2"/>
      <c r="G9" s="2">
        <v>9681</v>
      </c>
      <c r="H9" s="2">
        <f>G9</f>
        <v>9681</v>
      </c>
    </row>
    <row r="10" spans="1:9" s="1" customFormat="1" ht="15.75">
      <c r="A10" s="11" t="s">
        <v>8</v>
      </c>
      <c r="B10" s="27" t="s">
        <v>9</v>
      </c>
      <c r="C10" s="28"/>
      <c r="D10" s="39"/>
      <c r="E10" s="40"/>
      <c r="F10" s="2"/>
      <c r="G10" s="2">
        <f>G12+G13+G14+G15</f>
        <v>4073649.8900000006</v>
      </c>
      <c r="H10" s="2">
        <f>H12+H13+H14+H15</f>
        <v>4097334.1800000006</v>
      </c>
    </row>
    <row r="11" spans="1:9" s="1" customFormat="1" ht="15.75">
      <c r="A11" s="11"/>
      <c r="B11" s="27" t="s">
        <v>5</v>
      </c>
      <c r="C11" s="28"/>
      <c r="D11" s="39"/>
      <c r="E11" s="40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 t="s">
        <v>74</v>
      </c>
      <c r="G12" s="2">
        <f>'[1]Page 1'!$M$2651</f>
        <v>212374.61</v>
      </c>
      <c r="H12" s="2">
        <f>'[1]Page 1'!$R$2651</f>
        <v>216403.55000000002</v>
      </c>
      <c r="I12" s="6"/>
    </row>
    <row r="13" spans="1:9" s="1" customFormat="1" ht="17.25" customHeight="1">
      <c r="A13" s="12" t="s">
        <v>30</v>
      </c>
      <c r="B13" s="27" t="s">
        <v>11</v>
      </c>
      <c r="C13" s="28"/>
      <c r="D13" s="29">
        <v>14.49</v>
      </c>
      <c r="E13" s="30"/>
      <c r="F13" s="2" t="s">
        <v>75</v>
      </c>
      <c r="G13" s="2">
        <f>'[1]Page 1'!$M$2650</f>
        <v>298351.52999999997</v>
      </c>
      <c r="H13" s="2">
        <f>'[1]Page 1'!$R$2650</f>
        <v>305385.86</v>
      </c>
    </row>
    <row r="14" spans="1:9" s="1" customFormat="1" ht="15.75">
      <c r="A14" s="12" t="s">
        <v>31</v>
      </c>
      <c r="B14" s="27" t="s">
        <v>12</v>
      </c>
      <c r="C14" s="28"/>
      <c r="D14" s="29" t="s">
        <v>73</v>
      </c>
      <c r="E14" s="30"/>
      <c r="F14" s="2"/>
      <c r="G14" s="2">
        <f>'[1]Page 1'!$M$2670</f>
        <v>2735779.0100000002</v>
      </c>
      <c r="H14" s="2">
        <f>'[1]Page 1'!$R$2670</f>
        <v>2734957.2800000003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39">
        <v>104.15</v>
      </c>
      <c r="E15" s="40"/>
      <c r="F15" s="2" t="s">
        <v>76</v>
      </c>
      <c r="G15" s="2">
        <f>'[1]Page 1'!$M$2652</f>
        <v>827144.74</v>
      </c>
      <c r="H15" s="2">
        <f>'[1]Page 1'!$R$2652</f>
        <v>840587.49</v>
      </c>
    </row>
    <row r="16" spans="1:9" s="4" customFormat="1" ht="15.75">
      <c r="A16" s="13"/>
      <c r="B16" s="31" t="s">
        <v>15</v>
      </c>
      <c r="C16" s="32"/>
      <c r="D16" s="37">
        <f>D17+D18</f>
        <v>-23743.670000000158</v>
      </c>
      <c r="E16" s="38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7">
        <f>G8-H8</f>
        <v>-59.380000000121072</v>
      </c>
      <c r="E17" s="38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7">
        <f>G10-H10</f>
        <v>-23684.290000000037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39"/>
      <c r="E19" s="40"/>
      <c r="F19" s="2"/>
      <c r="G19" s="3">
        <f>G20+G21+G22+G23+G24+G25+G26+G27+G28+G29+G30+G31+G32+G33+G34+G35</f>
        <v>1315173.0516000001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29">
        <v>1.84</v>
      </c>
      <c r="E20" s="30"/>
      <c r="F20" s="2"/>
      <c r="G20" s="2">
        <f>D20*12*$C$4</f>
        <v>189720.41280000002</v>
      </c>
      <c r="H20" s="2"/>
    </row>
    <row r="21" spans="1:8" s="1" customFormat="1" ht="31.5" customHeight="1">
      <c r="A21" s="11" t="s">
        <v>36</v>
      </c>
      <c r="B21" s="27" t="s">
        <v>61</v>
      </c>
      <c r="C21" s="28"/>
      <c r="D21" s="29">
        <v>0.91</v>
      </c>
      <c r="E21" s="30"/>
      <c r="F21" s="2"/>
      <c r="G21" s="2">
        <f t="shared" ref="G21:G27" si="0">D21*12*$C$4</f>
        <v>93829.117199999993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29" t="s">
        <v>80</v>
      </c>
      <c r="E22" s="30"/>
      <c r="F22" s="2"/>
      <c r="G22" s="2">
        <f>0.77*5170.49*12+0.71*3299.29*12</f>
        <v>75885.278399999996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35">
        <v>2.5099999999999998</v>
      </c>
      <c r="E23" s="36"/>
      <c r="F23" s="2"/>
      <c r="G23" s="2">
        <f t="shared" si="0"/>
        <v>258803.38919999998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35" t="s">
        <v>81</v>
      </c>
      <c r="E24" s="36"/>
      <c r="F24" s="2"/>
      <c r="G24" s="2">
        <f>1.17*5170.49*12+0.98*12*3299.29</f>
        <v>111393.33</v>
      </c>
      <c r="H24" s="2"/>
    </row>
    <row r="25" spans="1:8" s="1" customFormat="1" ht="18" customHeight="1">
      <c r="A25" s="11" t="s">
        <v>21</v>
      </c>
      <c r="B25" s="27" t="s">
        <v>54</v>
      </c>
      <c r="C25" s="28"/>
      <c r="D25" s="29">
        <v>0.13</v>
      </c>
      <c r="E25" s="30"/>
      <c r="F25" s="2"/>
      <c r="G25" s="2">
        <f t="shared" si="0"/>
        <v>13404.159600000001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29">
        <v>0.04</v>
      </c>
      <c r="E26" s="30"/>
      <c r="F26" s="2"/>
      <c r="G26" s="2">
        <f t="shared" si="0"/>
        <v>4124.3567999999996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29">
        <v>0.27</v>
      </c>
      <c r="E27" s="30"/>
      <c r="F27" s="2"/>
      <c r="G27" s="2">
        <f t="shared" si="0"/>
        <v>27839.4084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29" t="s">
        <v>82</v>
      </c>
      <c r="E28" s="30"/>
      <c r="F28" s="2"/>
      <c r="G28" s="2">
        <f>1.36*12*5170.49+0.99*3299.29*12</f>
        <v>123577.962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35" t="s">
        <v>83</v>
      </c>
      <c r="E29" s="36"/>
      <c r="F29" s="2"/>
      <c r="G29" s="2">
        <f>1.41*12*5170.49+1.13*12*3299.29</f>
        <v>132223.06319999998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 t="s">
        <v>84</v>
      </c>
      <c r="E30" s="36"/>
      <c r="F30" s="2"/>
      <c r="G30" s="2">
        <f>2.09*12*5170.49+1.63*12*3299.29</f>
        <v>194210.00159999999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 t="s">
        <v>85</v>
      </c>
      <c r="E31" s="30"/>
      <c r="F31" s="2"/>
      <c r="G31" s="2">
        <f>0.28*12*5170.49+0.29*12+3299.29</f>
        <v>20675.616400000003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>D32*8*$C$4</f>
        <v>6873.9279999999999</v>
      </c>
      <c r="H32" s="2"/>
    </row>
    <row r="33" spans="1:8" s="1" customFormat="1" ht="16.5" customHeight="1">
      <c r="A33" s="11" t="s">
        <v>40</v>
      </c>
      <c r="B33" s="27" t="s">
        <v>47</v>
      </c>
      <c r="C33" s="28"/>
      <c r="D33" s="29"/>
      <c r="E33" s="30"/>
      <c r="F33" s="2"/>
      <c r="G33" s="2">
        <v>44600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 t="s">
        <v>86</v>
      </c>
      <c r="E34" s="30"/>
      <c r="F34" s="2"/>
      <c r="G34" s="2">
        <f>0.11*12*5170.49+0.19*12*3299.29</f>
        <v>14347.428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</v>
      </c>
      <c r="E35" s="30"/>
      <c r="F35" s="2"/>
      <c r="G35" s="2">
        <f>D35*8*158</f>
        <v>3665.6</v>
      </c>
      <c r="H35" s="2"/>
    </row>
    <row r="36" spans="1:8" s="4" customFormat="1" ht="34.5" customHeight="1">
      <c r="A36" s="9"/>
      <c r="B36" s="31" t="s">
        <v>48</v>
      </c>
      <c r="C36" s="32"/>
      <c r="D36" s="33"/>
      <c r="E36" s="34"/>
      <c r="F36" s="3"/>
      <c r="G36" s="3">
        <f>G8-G19+G9</f>
        <v>35679.398399999831</v>
      </c>
      <c r="H36" s="3"/>
    </row>
    <row r="37" spans="1:8" s="1" customFormat="1" ht="38.25" customHeight="1">
      <c r="A37" s="10"/>
      <c r="B37" s="31" t="s">
        <v>49</v>
      </c>
      <c r="C37" s="32"/>
      <c r="D37" s="33"/>
      <c r="E37" s="34"/>
      <c r="F37" s="5"/>
      <c r="G37" s="3">
        <f>H8-G19+H9</f>
        <v>35738.778399999952</v>
      </c>
      <c r="H37" s="5"/>
    </row>
    <row r="38" spans="1:8" s="1" customFormat="1" ht="15.75" customHeight="1">
      <c r="B38" s="15"/>
      <c r="E38" s="41" t="s">
        <v>64</v>
      </c>
      <c r="F38" s="41"/>
      <c r="G38" s="41"/>
      <c r="H38" s="41"/>
    </row>
    <row r="39" spans="1:8" s="1" customFormat="1" ht="15.75">
      <c r="B39" s="15"/>
      <c r="C39" s="15"/>
      <c r="E39" s="21" t="s">
        <v>65</v>
      </c>
      <c r="F39" s="21" t="s">
        <v>66</v>
      </c>
      <c r="G39" s="21" t="s">
        <v>67</v>
      </c>
      <c r="H39" s="21" t="s">
        <v>68</v>
      </c>
    </row>
    <row r="40" spans="1:8" s="1" customFormat="1" ht="15.75">
      <c r="B40" s="15"/>
      <c r="C40" s="15"/>
      <c r="E40" s="22">
        <v>1</v>
      </c>
      <c r="F40" s="22" t="s">
        <v>69</v>
      </c>
      <c r="G40" s="23">
        <v>66</v>
      </c>
      <c r="H40" s="22">
        <v>31100</v>
      </c>
    </row>
    <row r="41" spans="1:8" s="1" customFormat="1" ht="15.75">
      <c r="B41" s="15"/>
      <c r="E41" s="24">
        <v>2</v>
      </c>
      <c r="F41" s="22" t="s">
        <v>70</v>
      </c>
      <c r="G41" s="23">
        <v>1.6</v>
      </c>
      <c r="H41" s="22">
        <v>500</v>
      </c>
    </row>
    <row r="42" spans="1:8" s="1" customFormat="1" ht="30">
      <c r="B42" s="15"/>
      <c r="E42" s="22">
        <v>3</v>
      </c>
      <c r="F42" s="25" t="s">
        <v>78</v>
      </c>
      <c r="G42" s="23">
        <v>5</v>
      </c>
      <c r="H42" s="22">
        <v>600</v>
      </c>
    </row>
    <row r="43" spans="1:8">
      <c r="B43" s="17"/>
      <c r="E43" s="24">
        <v>4</v>
      </c>
      <c r="F43" s="22" t="s">
        <v>71</v>
      </c>
      <c r="G43" s="23">
        <v>5</v>
      </c>
      <c r="H43" s="22">
        <v>2300</v>
      </c>
    </row>
    <row r="44" spans="1:8" ht="30">
      <c r="E44" s="22">
        <v>5</v>
      </c>
      <c r="F44" s="25" t="s">
        <v>79</v>
      </c>
      <c r="G44" s="23">
        <v>3</v>
      </c>
      <c r="H44" s="22">
        <v>10100</v>
      </c>
    </row>
    <row r="45" spans="1:8">
      <c r="E45" s="24">
        <v>6</v>
      </c>
      <c r="F45" s="22"/>
      <c r="G45" s="23"/>
      <c r="H45" s="22">
        <f>SUM(H40:H44)</f>
        <v>44600</v>
      </c>
    </row>
    <row r="46" spans="1:8" ht="18.75" customHeight="1"/>
  </sheetData>
  <mergeCells count="68"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2012-02-16T06:15:58Z</cp:lastPrinted>
  <dcterms:created xsi:type="dcterms:W3CDTF">2010-04-08T10:29:46Z</dcterms:created>
  <dcterms:modified xsi:type="dcterms:W3CDTF">2012-02-20T04:47:42Z</dcterms:modified>
</cp:coreProperties>
</file>