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610" windowHeight="9975" activeTab="0"/>
  </bookViews>
  <sheets>
    <sheet name="с областными" sheetId="1" r:id="rId1"/>
  </sheets>
  <definedNames>
    <definedName name="_xlnm._FilterDatabase" localSheetId="0" hidden="1">'с областными'!$A$8:$K$166</definedName>
    <definedName name="_xlnm.Print_Titles" localSheetId="0">'с областными'!$6:$7</definedName>
    <definedName name="_xlnm.Print_Area" localSheetId="0">'с областными'!$B$1:$J$166</definedName>
  </definedNames>
  <calcPr fullCalcOnLoad="1"/>
</workbook>
</file>

<file path=xl/sharedStrings.xml><?xml version="1.0" encoding="utf-8"?>
<sst xmlns="http://schemas.openxmlformats.org/spreadsheetml/2006/main" count="202" uniqueCount="144">
  <si>
    <t xml:space="preserve">субсидии на иные цели </t>
  </si>
  <si>
    <t>прочие расходы</t>
  </si>
  <si>
    <t>субсидии на выполнение муниципального задания</t>
  </si>
  <si>
    <t>в том числе:</t>
  </si>
  <si>
    <t>субсидии на иные цели</t>
  </si>
  <si>
    <t>акарицидная обработка территории</t>
  </si>
  <si>
    <t>Народный бюджет - 2020 ("Благоустройство сквера "Олимпийский" по ул. Димитрова в Заволжском районе г. Ульяновска)</t>
  </si>
  <si>
    <t>Народный бюджет - 2019 ("Благоустройство парка "Юность")</t>
  </si>
  <si>
    <t>Народный бюджет - 2019 ("Благоустройство придомовой территории МКД по ул. Аблукова - 97")</t>
  </si>
  <si>
    <t>услуги по размещению (захоронению) отходов (мусора от уборки территории) собираемых жителями, организациями во время субботников с внутриквартальных и озеленённых территорий</t>
  </si>
  <si>
    <t>проведение замеров норм накопления твёрдых бытовых отходов</t>
  </si>
  <si>
    <t>благоустройство и содержание контейнерных площадок</t>
  </si>
  <si>
    <t>капитальный ремонт площади Ленина с эспланадой и прилегающей территорией, включая "Театральную площадь"</t>
  </si>
  <si>
    <t>аренда биотуалетов</t>
  </si>
  <si>
    <t>приобретение хозяйственного инвентаря для благоустроительных работ (краска для покраски бордюрного камня, мусорные пакеты, жилеты, перчатки и др.)</t>
  </si>
  <si>
    <t>содержание и ремонт памятников</t>
  </si>
  <si>
    <t>Прочие мероприятия по благоустройству</t>
  </si>
  <si>
    <t>Поставка и установка малых архитектурных форм на дворовых территориях многоквартирных домов</t>
  </si>
  <si>
    <t>Мероприятия по озеленению (урны, лавки)</t>
  </si>
  <si>
    <t>Ремонт и капитальный ремонт объектов озеленения</t>
  </si>
  <si>
    <t>АУП</t>
  </si>
  <si>
    <t>Ежемесячная денежная выплата работникам профессиональных аварийно-спасательных служб</t>
  </si>
  <si>
    <t>ПНО</t>
  </si>
  <si>
    <t>ППП</t>
  </si>
  <si>
    <t>субсидии ТОС в целях финансового обеспечения реализации программ( проектов) по благоустройству</t>
  </si>
  <si>
    <t>субсидии ТОС в целях финансового обеспечения реализации социально ориентированных программ( проектоа)</t>
  </si>
  <si>
    <t>субсидии ТОС в целях реализации основных направлений деятельности</t>
  </si>
  <si>
    <t>СНО</t>
  </si>
  <si>
    <t>Разработка проектной документации для создания и технического обслуживания аппаратно-программного комплекса "Безопасный город"</t>
  </si>
  <si>
    <t xml:space="preserve">проведение городских конкурсов "Лучшее подразделение добровольной пожарной охраны города Ульяновска" и Лучший добровольный пложарный города" </t>
  </si>
  <si>
    <t>Захоронение останков погибших при защите Отечества</t>
  </si>
  <si>
    <t xml:space="preserve">средства бюджета города </t>
  </si>
  <si>
    <t>средства областного бюджета</t>
  </si>
  <si>
    <t>Реализация проекта "Умный город"</t>
  </si>
  <si>
    <t>Современная городская среда (средства областного бюджета Ульяновской области)</t>
  </si>
  <si>
    <t>Средства бюджета города</t>
  </si>
  <si>
    <t>Средства областного бюджета Ульяновской области</t>
  </si>
  <si>
    <t>Обеспечение земельных участков, предоставляемых многодетным семьям, инженерной инфраструктурой</t>
  </si>
  <si>
    <t>Средства областного бюджета</t>
  </si>
  <si>
    <t>Разработка ПСД на строительство станции ультрафиолетового обеезараживания на городских очистных сооружениях канализации и реконструкции срооружений биологической очистки на очистных сооружениях Левобережья ( в рамках реализации регионального проекта "Оздоровление Волги", входящего в состав национального проекта "Экология"</t>
  </si>
  <si>
    <t>Строительство водопровода СНТ в северной части города</t>
  </si>
  <si>
    <t xml:space="preserve">Проектно-изыскательские работы под капитальное строительство отдельностоящей насосной станции вс. Луговое </t>
  </si>
  <si>
    <t>Строительство системы водоотведения от села Кротовка до села Баратаевка</t>
  </si>
  <si>
    <t>Строительство системы водоотведения в пос. имени Карамзина</t>
  </si>
  <si>
    <t>Корректировка ПСД и проведение гос. экспертизы проекта газоснабжения жилых домов по ул.Ипподромной Ленинского района г. Ульяновска</t>
  </si>
  <si>
    <t>Корректировка ПСД и проведение гос.экспертизы газоснабжения жилых домов по ул.Ипподромной Ленинского района г. Ульяновска</t>
  </si>
  <si>
    <t>Газоснабжение жилых домов по ул. Лесной, Степной с. Кротовка Засвияжского района г. Ульяновска</t>
  </si>
  <si>
    <t xml:space="preserve">газоснабжение жилых домов по ул. Молодёжной с. Баратаевка Засвияжского района г. Ульяновска </t>
  </si>
  <si>
    <t>ГЖД</t>
  </si>
  <si>
    <t>ГАЗИФИКАЦИЯ</t>
  </si>
  <si>
    <t>Актуализация схемы теплоснабжения</t>
  </si>
  <si>
    <t>Разработка программы комплексного развития систем коммунальной инфраструктуры</t>
  </si>
  <si>
    <t>Разработка ПСД в целях капитального ремонта системы водоснабжения</t>
  </si>
  <si>
    <t>ОРЗ</t>
  </si>
  <si>
    <t>Содержание дворовых ливневых канализаций</t>
  </si>
  <si>
    <t xml:space="preserve">Мероприятия по установке приборов учёта коммунальных ресурсов и узлов погодного регулирования </t>
  </si>
  <si>
    <t>УПУ</t>
  </si>
  <si>
    <t>Ремонт подъездов в многоквартирных домах</t>
  </si>
  <si>
    <t>оплата услуг по приёму платы за наём</t>
  </si>
  <si>
    <t>предоставление информации о состоянии окружающей среды</t>
  </si>
  <si>
    <t>снос аварийных домов</t>
  </si>
  <si>
    <t>подготовка ПСД для капитального ремонта МКД</t>
  </si>
  <si>
    <t>подготовка технических заключений о состоянии строительных конструкций, проведение судебной экспертизы</t>
  </si>
  <si>
    <t>Прочие мероприятия в области жилищного хозяйства</t>
  </si>
  <si>
    <t>РЖС</t>
  </si>
  <si>
    <t>Капитальный ремонт жилищного фонда по решению судебных инстанций</t>
  </si>
  <si>
    <t>Капитальный ремонт муниципального жилищного фонда</t>
  </si>
  <si>
    <t>РЖФ</t>
  </si>
  <si>
    <t>ВВВ</t>
  </si>
  <si>
    <t xml:space="preserve">прочие работы и услуги </t>
  </si>
  <si>
    <t xml:space="preserve">связь </t>
  </si>
  <si>
    <t>СУУ</t>
  </si>
  <si>
    <t xml:space="preserve">коммунальные услуги </t>
  </si>
  <si>
    <t>КУ1</t>
  </si>
  <si>
    <t xml:space="preserve">начисления </t>
  </si>
  <si>
    <t>НЗ1</t>
  </si>
  <si>
    <t xml:space="preserve">заработная плата </t>
  </si>
  <si>
    <t>ЗП1</t>
  </si>
  <si>
    <t xml:space="preserve">итого благоустройство </t>
  </si>
  <si>
    <t>Всего по Управлению (с областными)</t>
  </si>
  <si>
    <t>собственные средства</t>
  </si>
  <si>
    <t xml:space="preserve">средства областного бюджета </t>
  </si>
  <si>
    <t xml:space="preserve">Отклонение проекта от потребности </t>
  </si>
  <si>
    <t>Потребность</t>
  </si>
  <si>
    <t xml:space="preserve">проект бюджета </t>
  </si>
  <si>
    <t xml:space="preserve">Проект бюджета </t>
  </si>
  <si>
    <t>все верно 07.08</t>
  </si>
  <si>
    <t>2022 год</t>
  </si>
  <si>
    <t>2021 год</t>
  </si>
  <si>
    <t>2020 год</t>
  </si>
  <si>
    <t>Статьи расходов</t>
  </si>
  <si>
    <t>Разработка ПСД и капитальный ремонт системы водоотведения от жилого дома № 81 по ул. Ак.Павлова в Заволжском районе г. Ульяновска по решению суда</t>
  </si>
  <si>
    <t>Капитальный ремонт системы водоотведения по ул. Кооперативная, ул. Чапаева, 2-й пер Омский</t>
  </si>
  <si>
    <t>ВОДООТВЕДЕНИЕ</t>
  </si>
  <si>
    <t>ВОДОСНАБЖЕНИЕ</t>
  </si>
  <si>
    <t>ПРОЧИЕ МЕРОПРИЯТИЯ</t>
  </si>
  <si>
    <t xml:space="preserve">Управление жилищно-коммунального хозяйства и благоустройства администрации города Ульяновска </t>
  </si>
  <si>
    <t xml:space="preserve">итого по ЖКХ </t>
  </si>
  <si>
    <t>в том числе на переселение ЕДДС в здание на ул. Марата</t>
  </si>
  <si>
    <t>МБУ "Контакт-центр при Главе города Ульяновска"</t>
  </si>
  <si>
    <t>Капитальный ремонт многоквартирного дома по адресу: г. Ульяновск,с. Белый Ключ,ул. Нефтеразведчиков ,4</t>
  </si>
  <si>
    <t>Субсидии на возмещение затрат, связанных с проведением работ по капитальному ремонту общего имущества многоквартирных домов и работ по ремонту общего исущества многоквартирных домов в рамках исполнения решений судов, возложенных на администрацию города Ульяновска</t>
  </si>
  <si>
    <t>Корректировка ПСД и проведение госэкспертизы на газоснабжение жилых домов по ул. Лесной, Степной с. Кротовка Засвияжского района г. Ульяновска</t>
  </si>
  <si>
    <t>формирование современной городской среды - организация благоустройства дворовых территорий многоквартирных домов, территорий общего пользования (площадей, бульваров, улиц, набережных и парков)-территории общего пользования (средства бюджета города)</t>
  </si>
  <si>
    <t>МП "Обеспечение правопорядка и безопасности". Изготовление, установление и бесплатное распространение продукции профилактического и информационного характера (щитов, знаков, листовок) по вопросам профилактики нарушений правил пожарной безопасности людей на водных объектах</t>
  </si>
  <si>
    <t>Субвенции на финансовое обеспечение расходного обязательства, связанного с установлением нормативов потребления населением твердого топлива ( средства областного бюджета )</t>
  </si>
  <si>
    <t>Народный бюджет - 2020 ("Создание сквера "Династия-здоровье пенсионеров" ( организация зоны культуры и отдыха ул. Самарская д.23.25)</t>
  </si>
  <si>
    <t>Субвенции на финансовое обеспечение расходных обязательств, связанных с организацией отлова и содержания животных без владельцев (средства областного бюджета)</t>
  </si>
  <si>
    <t>Корректировка ПСД на газоснабжение жилых домов поул. Придорожной, Малиновой, Центральной, Луговой, Сиреневой, пер. Луговой д. Протопоповка Ленинского района г. Ульяновска</t>
  </si>
  <si>
    <t>Организация комплексного благоустройства территорий общего пользования (средства областного бюджета Ульяновской области)</t>
  </si>
  <si>
    <t>Газоснабжение жилых домов в с. Каменка Ленинского района города Ульяновска УКАЗ Президента 596</t>
  </si>
  <si>
    <t>содержание фонтанов (электроэнергия, расконвервация, и консервация)</t>
  </si>
  <si>
    <t xml:space="preserve">услуги связи </t>
  </si>
  <si>
    <t xml:space="preserve">зарплата </t>
  </si>
  <si>
    <t>ФОРМИРОВАНИЕ ГОРОДСКОЙ СРЕДЫ</t>
  </si>
  <si>
    <t>БЛАГОУСТРОЙСТВО</t>
  </si>
  <si>
    <t>МБУ "Городской центр по благоустройству и озеленению"</t>
  </si>
  <si>
    <t>МБУ "Управление инженерной защиты"</t>
  </si>
  <si>
    <t>Народный бюджет - 2020 ("Благоустройство спортивной площадки "Активное поколение" для населения микрорайона по. ул. Корунковой, д. 14, 16, ул. Жигулевской, д. 15, 17 ")</t>
  </si>
  <si>
    <t>Народный бюджет - 2019 ("Уютный двор - красивая Россия!" (ул. Отрадная, д. 52)"</t>
  </si>
  <si>
    <t>Народный бюджет-2020 (Восстановление фонтана на общественной территории по ул. Камышинской,19 (ПСД, ремонтные работы, благоустройство)</t>
  </si>
  <si>
    <t>"Пятилетка благоустройства". Ремонт и капитальный ремонт объектов озеленения ( ремонт и восстановление ограждений скверов (Яковлева, Экран, Гончарова), капитальный ремонт сквера им. Карамзина)</t>
  </si>
  <si>
    <t>оплата за поставку газа к мемориальным комплексам "Вечный огонь"</t>
  </si>
  <si>
    <t>средства областного бюджета Ульяновской области</t>
  </si>
  <si>
    <t>средства городского бюджета</t>
  </si>
  <si>
    <t>содержание и ремонт малых архитектурных форм</t>
  </si>
  <si>
    <t>Мероприятия проекта "Народный бюджет"</t>
  </si>
  <si>
    <t>2019 год</t>
  </si>
  <si>
    <t>формирование современной городской среды - организация благоустройства дворовых территорий многоквартирных домов, территорий общего пользования (площадей, бульваров, улиц, набережных и парков)- дворы (средства бюджета города)</t>
  </si>
  <si>
    <t>НАЦИОНАЛЬНЫЕ ПРОЕКТЫ</t>
  </si>
  <si>
    <t xml:space="preserve">Реконструкция сооружений биологической очистки сооружений канализации Левобережья" (ОСКЛ) - средства областного бюджета </t>
  </si>
  <si>
    <t>Строительство и реконструкция (модернизация) объектов питьевого водоснабжения - средства областного бюджета</t>
  </si>
  <si>
    <t>Газоснабжение жилых домов по ул. Придорожной, Малиновой, Центральной, Луговой, Сиреневой, пер. Луговой д. Протопоповка Ленинского района г. Ульяновска</t>
  </si>
  <si>
    <t>Капитальный ремонт системы водоотведения по 5 пер. Нариманова, д.д. 53, 54</t>
  </si>
  <si>
    <t>СУБСИДИИ ТОС</t>
  </si>
  <si>
    <t>субсидии ТОС в целях финансового обеспечения реализации программ( проектов) по благоустройству - средства областного бюджета Ульяновской области</t>
  </si>
  <si>
    <t>Техническая поддержка ТОС (сайт, брошюры и т.д.)</t>
  </si>
  <si>
    <t>Проект бюджета по расходам Управления жилищно-коммунального хозяйства и благоустройства администрации города Ульяновска на 2020 год и плановый период 2021-2022 годов</t>
  </si>
  <si>
    <t xml:space="preserve"> (включая средства областного бюджета Ульяновской области, без содержания аппарата Управления)</t>
  </si>
  <si>
    <t>МБУ "Управление гражданской защиты"</t>
  </si>
  <si>
    <t>МБУ "Городская специализированная похоронная служба"</t>
  </si>
  <si>
    <t>содержание аппарата</t>
  </si>
  <si>
    <t>Взносы на капитальный ремонт общего имущества в многоквартир-ных домах за площади помещений, находящихся в муниципальной собственности</t>
  </si>
  <si>
    <t>приобретение благоустроительной техники в лизинг (ломовоз для МБУ 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</si>
</sst>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PT Astra Serif"/>
      <family val="1"/>
    </font>
    <font>
      <b/>
      <sz val="14"/>
      <color indexed="8"/>
      <name val="PT Astra Serif"/>
      <family val="1"/>
    </font>
    <font>
      <i/>
      <sz val="14"/>
      <color indexed="8"/>
      <name val="PT Astra Serif"/>
      <family val="1"/>
    </font>
    <font>
      <sz val="16"/>
      <color indexed="8"/>
      <name val="PT Astra Serif"/>
      <family val="1"/>
    </font>
    <font>
      <b/>
      <sz val="16"/>
      <color indexed="8"/>
      <name val="PT Astra Serif"/>
      <family val="1"/>
    </font>
    <font>
      <b/>
      <i/>
      <sz val="14"/>
      <color indexed="8"/>
      <name val="PT Astra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  <font>
      <b/>
      <sz val="14"/>
      <color theme="1"/>
      <name val="PT Astra Serif"/>
      <family val="1"/>
    </font>
    <font>
      <i/>
      <sz val="14"/>
      <color theme="1"/>
      <name val="PT Astra Serif"/>
      <family val="1"/>
    </font>
    <font>
      <sz val="16"/>
      <color theme="1"/>
      <name val="PT Astra Serif"/>
      <family val="1"/>
    </font>
    <font>
      <b/>
      <sz val="16"/>
      <color theme="1"/>
      <name val="PT Astra Serif"/>
      <family val="1"/>
    </font>
    <font>
      <b/>
      <i/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164" fontId="43" fillId="0" borderId="10" xfId="52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center" vertical="center"/>
    </xf>
    <xf numFmtId="2" fontId="46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7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10" xfId="52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center"/>
    </xf>
    <xf numFmtId="2" fontId="44" fillId="0" borderId="10" xfId="0" applyNumberFormat="1" applyFont="1" applyFill="1" applyBorder="1" applyAlignment="1">
      <alignment vertical="center" wrapText="1"/>
    </xf>
    <xf numFmtId="2" fontId="43" fillId="0" borderId="10" xfId="0" applyNumberFormat="1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49" fontId="43" fillId="0" borderId="0" xfId="0" applyNumberFormat="1" applyFont="1" applyFill="1" applyAlignment="1">
      <alignment horizontal="center" vertical="center"/>
    </xf>
    <xf numFmtId="2" fontId="45" fillId="0" borderId="10" xfId="0" applyNumberFormat="1" applyFont="1" applyFill="1" applyBorder="1" applyAlignment="1">
      <alignment horizontal="left" vertical="center" wrapText="1" indent="3"/>
    </xf>
    <xf numFmtId="49" fontId="44" fillId="0" borderId="0" xfId="0" applyNumberFormat="1" applyFont="1" applyFill="1" applyAlignment="1">
      <alignment horizontal="center" vertical="center"/>
    </xf>
    <xf numFmtId="2" fontId="45" fillId="0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wrapText="1"/>
    </xf>
    <xf numFmtId="2" fontId="43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2" fontId="48" fillId="0" borderId="10" xfId="0" applyNumberFormat="1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horizontal="left" vertical="center" wrapText="1"/>
    </xf>
    <xf numFmtId="2" fontId="43" fillId="0" borderId="10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right" vertical="center" wrapText="1"/>
    </xf>
    <xf numFmtId="0" fontId="45" fillId="0" borderId="14" xfId="0" applyFont="1" applyFill="1" applyBorder="1" applyAlignment="1">
      <alignment horizontal="left" vertical="center" wrapText="1" indent="4"/>
    </xf>
    <xf numFmtId="0" fontId="43" fillId="0" borderId="14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left" vertical="center" wrapText="1"/>
    </xf>
    <xf numFmtId="164" fontId="43" fillId="0" borderId="14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left" vertical="top" wrapText="1"/>
    </xf>
    <xf numFmtId="164" fontId="43" fillId="0" borderId="14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wrapText="1"/>
    </xf>
    <xf numFmtId="0" fontId="45" fillId="0" borderId="14" xfId="52" applyFont="1" applyFill="1" applyBorder="1" applyAlignment="1">
      <alignment horizontal="left" vertical="center" wrapText="1" indent="4"/>
      <protection/>
    </xf>
    <xf numFmtId="2" fontId="43" fillId="0" borderId="0" xfId="0" applyNumberFormat="1" applyFont="1" applyFill="1" applyAlignment="1">
      <alignment wrapText="1"/>
    </xf>
    <xf numFmtId="0" fontId="47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6"/>
  <sheetViews>
    <sheetView tabSelected="1" view="pageBreakPreview" zoomScale="65" zoomScaleNormal="70" zoomScaleSheetLayoutView="65" zoomScalePageLayoutView="0" workbookViewId="0" topLeftCell="A1">
      <pane xSplit="2" ySplit="8" topLeftCell="C1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8" sqref="Q18"/>
    </sheetView>
  </sheetViews>
  <sheetFormatPr defaultColWidth="9.140625" defaultRowHeight="15"/>
  <cols>
    <col min="1" max="1" width="0.13671875" style="8" customWidth="1"/>
    <col min="2" max="2" width="78.421875" style="55" customWidth="1"/>
    <col min="3" max="3" width="18.7109375" style="11" customWidth="1"/>
    <col min="4" max="5" width="18.7109375" style="11" hidden="1" customWidth="1"/>
    <col min="6" max="6" width="18.7109375" style="11" customWidth="1"/>
    <col min="7" max="7" width="18.7109375" style="11" hidden="1" customWidth="1"/>
    <col min="8" max="8" width="18.7109375" style="11" customWidth="1"/>
    <col min="9" max="10" width="18.7109375" style="11" hidden="1" customWidth="1"/>
    <col min="11" max="11" width="0" style="11" hidden="1" customWidth="1"/>
    <col min="12" max="16384" width="9.140625" style="11" customWidth="1"/>
  </cols>
  <sheetData>
    <row r="1" spans="2:10" ht="30" customHeight="1">
      <c r="B1" s="9"/>
      <c r="C1" s="10"/>
      <c r="D1" s="10"/>
      <c r="E1" s="10"/>
      <c r="F1" s="10"/>
      <c r="G1" s="10"/>
      <c r="H1" s="56"/>
      <c r="I1" s="56"/>
      <c r="J1" s="56"/>
    </row>
    <row r="2" spans="2:10" ht="30" customHeight="1">
      <c r="B2" s="9"/>
      <c r="C2" s="10"/>
      <c r="D2" s="10"/>
      <c r="E2" s="10"/>
      <c r="F2" s="10"/>
      <c r="G2" s="10"/>
      <c r="H2" s="12"/>
      <c r="I2" s="12"/>
      <c r="J2" s="12"/>
    </row>
    <row r="3" spans="2:10" ht="20.25">
      <c r="B3" s="59" t="s">
        <v>137</v>
      </c>
      <c r="C3" s="59"/>
      <c r="D3" s="59"/>
      <c r="E3" s="59"/>
      <c r="F3" s="59"/>
      <c r="G3" s="59"/>
      <c r="H3" s="59"/>
      <c r="I3" s="59"/>
      <c r="J3" s="59"/>
    </row>
    <row r="4" spans="2:10" ht="20.25">
      <c r="B4" s="59" t="s">
        <v>138</v>
      </c>
      <c r="C4" s="59"/>
      <c r="D4" s="59"/>
      <c r="E4" s="59"/>
      <c r="F4" s="59"/>
      <c r="G4" s="59"/>
      <c r="H4" s="59"/>
      <c r="I4" s="59"/>
      <c r="J4" s="59"/>
    </row>
    <row r="5" spans="2:10" ht="1.5" customHeight="1">
      <c r="B5" s="13"/>
      <c r="C5" s="13"/>
      <c r="D5" s="13"/>
      <c r="E5" s="13"/>
      <c r="F5" s="13"/>
      <c r="G5" s="13"/>
      <c r="H5" s="13"/>
      <c r="I5" s="13"/>
      <c r="J5" s="13"/>
    </row>
    <row r="6" spans="2:11" s="8" customFormat="1" ht="29.25" customHeight="1">
      <c r="B6" s="57" t="s">
        <v>90</v>
      </c>
      <c r="C6" s="60" t="s">
        <v>89</v>
      </c>
      <c r="D6" s="61"/>
      <c r="E6" s="62"/>
      <c r="F6" s="58" t="s">
        <v>88</v>
      </c>
      <c r="G6" s="58"/>
      <c r="H6" s="58" t="s">
        <v>87</v>
      </c>
      <c r="I6" s="58"/>
      <c r="J6" s="58"/>
      <c r="K6" s="14" t="s">
        <v>86</v>
      </c>
    </row>
    <row r="7" spans="2:10" s="8" customFormat="1" ht="56.25">
      <c r="B7" s="57"/>
      <c r="C7" s="15" t="s">
        <v>85</v>
      </c>
      <c r="D7" s="15" t="s">
        <v>83</v>
      </c>
      <c r="E7" s="15" t="s">
        <v>82</v>
      </c>
      <c r="F7" s="15" t="s">
        <v>84</v>
      </c>
      <c r="G7" s="15" t="s">
        <v>83</v>
      </c>
      <c r="H7" s="15" t="s">
        <v>84</v>
      </c>
      <c r="I7" s="15" t="s">
        <v>83</v>
      </c>
      <c r="J7" s="15" t="s">
        <v>82</v>
      </c>
    </row>
    <row r="8" spans="1:10" s="18" customFormat="1" ht="18.75" customHeight="1">
      <c r="A8" s="8"/>
      <c r="B8" s="16">
        <v>1</v>
      </c>
      <c r="C8" s="17">
        <v>4</v>
      </c>
      <c r="D8" s="17">
        <v>5</v>
      </c>
      <c r="E8" s="17">
        <v>6</v>
      </c>
      <c r="F8" s="17">
        <v>7</v>
      </c>
      <c r="G8" s="17">
        <v>8</v>
      </c>
      <c r="H8" s="17">
        <v>10</v>
      </c>
      <c r="I8" s="17">
        <v>11</v>
      </c>
      <c r="J8" s="17">
        <v>12</v>
      </c>
    </row>
    <row r="9" spans="2:10" ht="37.5">
      <c r="B9" s="19" t="s">
        <v>96</v>
      </c>
      <c r="C9" s="5">
        <f>C11+C12</f>
        <v>1423166.6</v>
      </c>
      <c r="D9" s="5">
        <v>2764019.5</v>
      </c>
      <c r="E9" s="5">
        <f>C9-D9</f>
        <v>-1340852.9</v>
      </c>
      <c r="F9" s="5">
        <f>F11+F12</f>
        <v>929666.3</v>
      </c>
      <c r="G9" s="5">
        <v>1580152.2</v>
      </c>
      <c r="H9" s="5">
        <f>H11+H12</f>
        <v>558570</v>
      </c>
      <c r="I9" s="5">
        <v>1206774.1</v>
      </c>
      <c r="J9" s="5">
        <f>H9-I9</f>
        <v>-648204.1000000001</v>
      </c>
    </row>
    <row r="10" spans="2:10" ht="18.75">
      <c r="B10" s="20" t="s">
        <v>3</v>
      </c>
      <c r="C10" s="2"/>
      <c r="D10" s="5"/>
      <c r="E10" s="2"/>
      <c r="F10" s="2"/>
      <c r="G10" s="2"/>
      <c r="H10" s="2"/>
      <c r="I10" s="2"/>
      <c r="J10" s="2"/>
    </row>
    <row r="11" spans="2:10" ht="20.25">
      <c r="B11" s="20" t="s">
        <v>81</v>
      </c>
      <c r="C11" s="2">
        <v>855599.5</v>
      </c>
      <c r="D11" s="2">
        <v>855599.5</v>
      </c>
      <c r="E11" s="2">
        <f>C11-D11</f>
        <v>0</v>
      </c>
      <c r="F11" s="6">
        <v>407265.3</v>
      </c>
      <c r="G11" s="2">
        <v>407265.2</v>
      </c>
      <c r="H11" s="6">
        <v>48089.6</v>
      </c>
      <c r="I11" s="2">
        <v>48089.6</v>
      </c>
      <c r="J11" s="2">
        <f aca="true" t="shared" si="0" ref="J11:J16">H11-I11</f>
        <v>0</v>
      </c>
    </row>
    <row r="12" spans="2:10" ht="20.25">
      <c r="B12" s="20" t="s">
        <v>80</v>
      </c>
      <c r="C12" s="2">
        <v>567567.1</v>
      </c>
      <c r="D12" s="2">
        <v>1908420</v>
      </c>
      <c r="E12" s="2">
        <f>C12-D12</f>
        <v>-1340852.9</v>
      </c>
      <c r="F12" s="6">
        <v>522401</v>
      </c>
      <c r="G12" s="2">
        <v>1172887</v>
      </c>
      <c r="H12" s="6">
        <v>510480.4</v>
      </c>
      <c r="I12" s="2">
        <v>1158684.5</v>
      </c>
      <c r="J12" s="2">
        <f t="shared" si="0"/>
        <v>-648204.1</v>
      </c>
    </row>
    <row r="13" spans="2:10" ht="18.75" hidden="1">
      <c r="B13" s="20" t="s">
        <v>79</v>
      </c>
      <c r="C13" s="2"/>
      <c r="D13" s="2"/>
      <c r="E13" s="2">
        <f>C13-D13</f>
        <v>0</v>
      </c>
      <c r="F13" s="7"/>
      <c r="G13" s="7"/>
      <c r="H13" s="2"/>
      <c r="I13" s="7"/>
      <c r="J13" s="2">
        <f t="shared" si="0"/>
        <v>0</v>
      </c>
    </row>
    <row r="14" spans="2:10" ht="18.75" hidden="1">
      <c r="B14" s="20" t="s">
        <v>97</v>
      </c>
      <c r="C14" s="2" t="e">
        <f>C18+C27+C34+C42+C43+C44+C45+C46+C47+C58+C88+C100+C102+C103+C110+#REF!+C57+C66+C85+C94+C93+C83+C92+C111+C63+C54+C80+C89+C84+C95+C99+C101</f>
        <v>#REF!</v>
      </c>
      <c r="D14" s="2"/>
      <c r="E14" s="2" t="e">
        <f>C14-D14</f>
        <v>#REF!</v>
      </c>
      <c r="F14" s="2" t="e">
        <f>F18+F27+F34+F42+F43+F44+F45+F46+F47+F58+F88+F100+F102+F103+F110+#REF!+F57+F66+F85+F94+F93+F83+F92+F111+F63+F54+F80+F89+F84+F95+F99+F101</f>
        <v>#REF!</v>
      </c>
      <c r="G14" s="2"/>
      <c r="H14" s="2" t="e">
        <f>H18+H27+H34+H42+H43+H44+H45+H46+H47+H58+H88+H100+H102+H103+H110+#REF!+H57+H66+H85+H94+H93+H83+H92+H111+H63+H54+H80+H89+H84+H95+H99+H101</f>
        <v>#REF!</v>
      </c>
      <c r="I14" s="2"/>
      <c r="J14" s="2" t="e">
        <f t="shared" si="0"/>
        <v>#REF!</v>
      </c>
    </row>
    <row r="15" spans="2:10" ht="18.75" hidden="1">
      <c r="B15" s="20" t="s">
        <v>78</v>
      </c>
      <c r="C15" s="2">
        <f>C113</f>
        <v>266155.83999999997</v>
      </c>
      <c r="D15" s="2"/>
      <c r="E15" s="2">
        <f>C15-D15</f>
        <v>266155.83999999997</v>
      </c>
      <c r="F15" s="2">
        <f>F113</f>
        <v>239625.33</v>
      </c>
      <c r="G15" s="2"/>
      <c r="H15" s="2">
        <f>H113</f>
        <v>234312.56999999998</v>
      </c>
      <c r="I15" s="2"/>
      <c r="J15" s="2">
        <f t="shared" si="0"/>
        <v>234312.56999999998</v>
      </c>
    </row>
    <row r="16" spans="2:10" ht="18.75">
      <c r="B16" s="21" t="s">
        <v>3</v>
      </c>
      <c r="C16" s="2"/>
      <c r="D16" s="2"/>
      <c r="E16" s="2">
        <f>C16-D16</f>
        <v>0</v>
      </c>
      <c r="F16" s="2"/>
      <c r="G16" s="2"/>
      <c r="H16" s="1"/>
      <c r="I16" s="2"/>
      <c r="J16" s="2">
        <f t="shared" si="0"/>
        <v>0</v>
      </c>
    </row>
    <row r="17" spans="2:10" ht="18.75" hidden="1">
      <c r="B17" s="21" t="s">
        <v>3</v>
      </c>
      <c r="C17" s="2"/>
      <c r="D17" s="2"/>
      <c r="E17" s="5"/>
      <c r="F17" s="2"/>
      <c r="G17" s="2"/>
      <c r="H17" s="3"/>
      <c r="I17" s="2"/>
      <c r="J17" s="5"/>
    </row>
    <row r="18" spans="1:10" s="23" customFormat="1" ht="24.75" customHeight="1">
      <c r="A18" s="22"/>
      <c r="B18" s="19" t="s">
        <v>139</v>
      </c>
      <c r="C18" s="5">
        <f>C19+C25</f>
        <v>66143.20000000001</v>
      </c>
      <c r="D18" s="5">
        <v>103349</v>
      </c>
      <c r="E18" s="5">
        <f>C18-D18</f>
        <v>-37205.79999999999</v>
      </c>
      <c r="F18" s="3">
        <f>F19</f>
        <v>63007.1</v>
      </c>
      <c r="G18" s="3">
        <v>81688.5</v>
      </c>
      <c r="H18" s="3">
        <f>H19</f>
        <v>62847.7</v>
      </c>
      <c r="I18" s="3">
        <v>81688.5</v>
      </c>
      <c r="J18" s="5">
        <f aca="true" t="shared" si="1" ref="J18:J49">H18-I18</f>
        <v>-18840.800000000003</v>
      </c>
    </row>
    <row r="19" spans="2:10" ht="18.75">
      <c r="B19" s="20" t="s">
        <v>2</v>
      </c>
      <c r="C19" s="2">
        <f>C20+C21+C22+C23+C24</f>
        <v>65082.00000000001</v>
      </c>
      <c r="D19" s="2">
        <v>82024.5</v>
      </c>
      <c r="E19" s="2">
        <f>C19-D19</f>
        <v>-16942.499999999993</v>
      </c>
      <c r="F19" s="1">
        <f>SUM(F20:F24)</f>
        <v>63007.1</v>
      </c>
      <c r="G19" s="1">
        <v>80666.6</v>
      </c>
      <c r="H19" s="1">
        <f>SUM(H20:H24)</f>
        <v>62847.7</v>
      </c>
      <c r="I19" s="1">
        <v>80666.6</v>
      </c>
      <c r="J19" s="2">
        <f t="shared" si="1"/>
        <v>-17818.90000000001</v>
      </c>
    </row>
    <row r="20" spans="1:10" ht="20.25">
      <c r="A20" s="24" t="s">
        <v>77</v>
      </c>
      <c r="B20" s="25" t="s">
        <v>76</v>
      </c>
      <c r="C20" s="6">
        <f>41424.2+1806.9</f>
        <v>43231.1</v>
      </c>
      <c r="D20" s="2"/>
      <c r="E20" s="2">
        <f>C20-D20</f>
        <v>43231.1</v>
      </c>
      <c r="F20" s="1">
        <v>41424.2</v>
      </c>
      <c r="G20" s="1"/>
      <c r="H20" s="1">
        <v>41424.2</v>
      </c>
      <c r="I20" s="1"/>
      <c r="J20" s="2">
        <f t="shared" si="1"/>
        <v>41424.2</v>
      </c>
    </row>
    <row r="21" spans="1:10" ht="20.25">
      <c r="A21" s="24" t="s">
        <v>75</v>
      </c>
      <c r="B21" s="25" t="s">
        <v>74</v>
      </c>
      <c r="C21" s="6">
        <v>12510.2</v>
      </c>
      <c r="D21" s="2"/>
      <c r="E21" s="2">
        <f>C21-D21</f>
        <v>12510.2</v>
      </c>
      <c r="F21" s="1">
        <v>12510.2</v>
      </c>
      <c r="G21" s="1"/>
      <c r="H21" s="1">
        <v>12510.2</v>
      </c>
      <c r="I21" s="1"/>
      <c r="J21" s="2">
        <f t="shared" si="1"/>
        <v>12510.2</v>
      </c>
    </row>
    <row r="22" spans="1:10" ht="20.25">
      <c r="A22" s="24" t="s">
        <v>73</v>
      </c>
      <c r="B22" s="25" t="s">
        <v>72</v>
      </c>
      <c r="C22" s="6">
        <v>1699.3</v>
      </c>
      <c r="D22" s="2"/>
      <c r="E22" s="2">
        <f>C22-D22</f>
        <v>1699.3</v>
      </c>
      <c r="F22" s="1">
        <v>1699.3</v>
      </c>
      <c r="G22" s="1"/>
      <c r="H22" s="1">
        <v>1699.3</v>
      </c>
      <c r="I22" s="1"/>
      <c r="J22" s="2">
        <f t="shared" si="1"/>
        <v>1699.3</v>
      </c>
    </row>
    <row r="23" spans="1:10" ht="20.25">
      <c r="A23" s="24" t="s">
        <v>71</v>
      </c>
      <c r="B23" s="25" t="s">
        <v>70</v>
      </c>
      <c r="C23" s="6">
        <v>3100</v>
      </c>
      <c r="D23" s="2"/>
      <c r="E23" s="2">
        <f>C23-D23</f>
        <v>3100</v>
      </c>
      <c r="F23" s="1">
        <v>3100</v>
      </c>
      <c r="G23" s="1"/>
      <c r="H23" s="1">
        <v>3100</v>
      </c>
      <c r="I23" s="1"/>
      <c r="J23" s="2">
        <f t="shared" si="1"/>
        <v>3100</v>
      </c>
    </row>
    <row r="24" spans="1:10" ht="20.25">
      <c r="A24" s="24" t="s">
        <v>23</v>
      </c>
      <c r="B24" s="25" t="s">
        <v>69</v>
      </c>
      <c r="C24" s="6">
        <v>4541.4</v>
      </c>
      <c r="D24" s="2"/>
      <c r="E24" s="2">
        <f>C24-D24</f>
        <v>4541.4</v>
      </c>
      <c r="F24" s="1">
        <v>4273.4</v>
      </c>
      <c r="G24" s="1"/>
      <c r="H24" s="1">
        <v>4114</v>
      </c>
      <c r="I24" s="1"/>
      <c r="J24" s="2">
        <f t="shared" si="1"/>
        <v>4114</v>
      </c>
    </row>
    <row r="25" spans="1:10" ht="20.25">
      <c r="A25" s="24" t="s">
        <v>23</v>
      </c>
      <c r="B25" s="25" t="s">
        <v>4</v>
      </c>
      <c r="C25" s="6">
        <f>8465.7-7141.2-263.3</f>
        <v>1061.200000000001</v>
      </c>
      <c r="D25" s="2">
        <v>21324.5</v>
      </c>
      <c r="E25" s="2">
        <f>C25-D25</f>
        <v>-20263.3</v>
      </c>
      <c r="F25" s="1">
        <v>0</v>
      </c>
      <c r="G25" s="1">
        <v>0</v>
      </c>
      <c r="H25" s="1">
        <v>0</v>
      </c>
      <c r="I25" s="1">
        <v>0</v>
      </c>
      <c r="J25" s="2">
        <f t="shared" si="1"/>
        <v>0</v>
      </c>
    </row>
    <row r="26" spans="1:10" ht="18.75">
      <c r="A26" s="24"/>
      <c r="B26" s="25" t="s">
        <v>98</v>
      </c>
      <c r="C26" s="2">
        <v>0</v>
      </c>
      <c r="D26" s="2"/>
      <c r="E26" s="5">
        <f>C26-D26</f>
        <v>0</v>
      </c>
      <c r="F26" s="1">
        <v>0</v>
      </c>
      <c r="G26" s="1"/>
      <c r="H26" s="1">
        <v>0</v>
      </c>
      <c r="I26" s="1"/>
      <c r="J26" s="5">
        <f t="shared" si="1"/>
        <v>0</v>
      </c>
    </row>
    <row r="27" spans="1:10" s="23" customFormat="1" ht="24.75" customHeight="1">
      <c r="A27" s="26"/>
      <c r="B27" s="19" t="s">
        <v>99</v>
      </c>
      <c r="C27" s="5">
        <f>SUM(C28:C32)</f>
        <v>16102</v>
      </c>
      <c r="D27" s="5">
        <v>17193.1</v>
      </c>
      <c r="E27" s="5">
        <f>C27-D27</f>
        <v>-1091.0999999999985</v>
      </c>
      <c r="F27" s="3">
        <f>F28+F29+F30+F31+F32</f>
        <v>15575.699999999999</v>
      </c>
      <c r="G27" s="3">
        <v>17634.4</v>
      </c>
      <c r="H27" s="3">
        <f>H28+H29+H30+H31+H32</f>
        <v>15553.299999999997</v>
      </c>
      <c r="I27" s="3">
        <v>17646.3</v>
      </c>
      <c r="J27" s="5">
        <f t="shared" si="1"/>
        <v>-2093.000000000002</v>
      </c>
    </row>
    <row r="28" spans="1:10" ht="20.25" customHeight="1">
      <c r="A28" s="24" t="s">
        <v>77</v>
      </c>
      <c r="B28" s="25" t="s">
        <v>76</v>
      </c>
      <c r="C28" s="6">
        <f>11390.8+496.9</f>
        <v>11887.699999999999</v>
      </c>
      <c r="D28" s="2"/>
      <c r="E28" s="5">
        <f>C28-D28</f>
        <v>11887.699999999999</v>
      </c>
      <c r="F28" s="1">
        <v>11390.8</v>
      </c>
      <c r="G28" s="1"/>
      <c r="H28" s="1">
        <v>11390.8</v>
      </c>
      <c r="I28" s="1"/>
      <c r="J28" s="5">
        <f t="shared" si="1"/>
        <v>11390.8</v>
      </c>
    </row>
    <row r="29" spans="1:10" ht="20.25">
      <c r="A29" s="24" t="s">
        <v>75</v>
      </c>
      <c r="B29" s="25" t="s">
        <v>74</v>
      </c>
      <c r="C29" s="6">
        <v>3440.1</v>
      </c>
      <c r="D29" s="2"/>
      <c r="E29" s="5">
        <f>C29-D29</f>
        <v>3440.1</v>
      </c>
      <c r="F29" s="1">
        <v>3440.1</v>
      </c>
      <c r="G29" s="1"/>
      <c r="H29" s="1">
        <v>3440.1</v>
      </c>
      <c r="I29" s="1"/>
      <c r="J29" s="5">
        <f t="shared" si="1"/>
        <v>3440.1</v>
      </c>
    </row>
    <row r="30" spans="1:10" ht="20.25">
      <c r="A30" s="24" t="s">
        <v>73</v>
      </c>
      <c r="B30" s="25" t="s">
        <v>72</v>
      </c>
      <c r="C30" s="6">
        <v>287.8</v>
      </c>
      <c r="D30" s="2"/>
      <c r="E30" s="5">
        <f>C30-D30</f>
        <v>287.8</v>
      </c>
      <c r="F30" s="1">
        <v>287.8</v>
      </c>
      <c r="G30" s="1"/>
      <c r="H30" s="1">
        <v>287.8</v>
      </c>
      <c r="I30" s="1"/>
      <c r="J30" s="5">
        <f t="shared" si="1"/>
        <v>287.8</v>
      </c>
    </row>
    <row r="31" spans="1:10" ht="20.25">
      <c r="A31" s="24" t="s">
        <v>71</v>
      </c>
      <c r="B31" s="25" t="s">
        <v>70</v>
      </c>
      <c r="C31" s="6">
        <v>134.2</v>
      </c>
      <c r="D31" s="2"/>
      <c r="E31" s="5">
        <f>C31-D31</f>
        <v>134.2</v>
      </c>
      <c r="F31" s="1">
        <v>134.5</v>
      </c>
      <c r="G31" s="1"/>
      <c r="H31" s="1">
        <v>134.3</v>
      </c>
      <c r="I31" s="1"/>
      <c r="J31" s="5">
        <f t="shared" si="1"/>
        <v>134.3</v>
      </c>
    </row>
    <row r="32" spans="1:10" ht="20.25">
      <c r="A32" s="24" t="s">
        <v>23</v>
      </c>
      <c r="B32" s="25" t="s">
        <v>69</v>
      </c>
      <c r="C32" s="6">
        <f>367.8-15.6</f>
        <v>352.2</v>
      </c>
      <c r="D32" s="2"/>
      <c r="E32" s="5">
        <f>C32-D32</f>
        <v>352.2</v>
      </c>
      <c r="F32" s="1">
        <v>322.5</v>
      </c>
      <c r="G32" s="1"/>
      <c r="H32" s="1">
        <v>300.3</v>
      </c>
      <c r="I32" s="1"/>
      <c r="J32" s="5">
        <f t="shared" si="1"/>
        <v>300.3</v>
      </c>
    </row>
    <row r="33" spans="1:10" ht="18.75">
      <c r="A33" s="24"/>
      <c r="B33" s="20" t="s">
        <v>2</v>
      </c>
      <c r="C33" s="2">
        <v>16102.2</v>
      </c>
      <c r="D33" s="2">
        <v>17193.1</v>
      </c>
      <c r="E33" s="2">
        <f>C33-D33</f>
        <v>-1090.8999999999978</v>
      </c>
      <c r="F33" s="1">
        <v>15575.7</v>
      </c>
      <c r="G33" s="1">
        <v>17634.4</v>
      </c>
      <c r="H33" s="1">
        <v>15553.3</v>
      </c>
      <c r="I33" s="1">
        <v>17646.3</v>
      </c>
      <c r="J33" s="2">
        <f t="shared" si="1"/>
        <v>-2093</v>
      </c>
    </row>
    <row r="34" spans="1:10" s="23" customFormat="1" ht="27" customHeight="1">
      <c r="A34" s="26"/>
      <c r="B34" s="19" t="s">
        <v>140</v>
      </c>
      <c r="C34" s="3">
        <f>C35+C41</f>
        <v>36890.700000000004</v>
      </c>
      <c r="D34" s="5">
        <v>353354.3</v>
      </c>
      <c r="E34" s="5">
        <f>C34-D34</f>
        <v>-316463.6</v>
      </c>
      <c r="F34" s="3">
        <f>F35+F41</f>
        <v>32056.7</v>
      </c>
      <c r="G34" s="3">
        <v>43099.1</v>
      </c>
      <c r="H34" s="3">
        <f>H35+H41</f>
        <v>31968.4</v>
      </c>
      <c r="I34" s="3">
        <v>43097.7</v>
      </c>
      <c r="J34" s="5">
        <f t="shared" si="1"/>
        <v>-11129.299999999996</v>
      </c>
    </row>
    <row r="35" spans="1:10" ht="18.75">
      <c r="A35" s="24"/>
      <c r="B35" s="20" t="s">
        <v>2</v>
      </c>
      <c r="C35" s="2">
        <f>C36+C37+C38+C39+C40</f>
        <v>32952.9</v>
      </c>
      <c r="D35" s="2">
        <v>42832.6</v>
      </c>
      <c r="E35" s="2">
        <f>C35-D35</f>
        <v>-9879.699999999997</v>
      </c>
      <c r="F35" s="1">
        <f>SUM(F36:F40)</f>
        <v>32056.7</v>
      </c>
      <c r="G35" s="1">
        <v>43099.1</v>
      </c>
      <c r="H35" s="1">
        <f>SUM(H36:H40)</f>
        <v>31968.4</v>
      </c>
      <c r="I35" s="1">
        <v>43097.7</v>
      </c>
      <c r="J35" s="2">
        <f t="shared" si="1"/>
        <v>-11129.299999999996</v>
      </c>
    </row>
    <row r="36" spans="1:10" ht="18.75">
      <c r="A36" s="24" t="s">
        <v>77</v>
      </c>
      <c r="B36" s="25" t="s">
        <v>76</v>
      </c>
      <c r="C36" s="2">
        <f>17157.8+748.4</f>
        <v>17906.2</v>
      </c>
      <c r="D36" s="2"/>
      <c r="E36" s="2">
        <f>C36-D36</f>
        <v>17906.2</v>
      </c>
      <c r="F36" s="4">
        <v>17157.8</v>
      </c>
      <c r="G36" s="1"/>
      <c r="H36" s="4">
        <v>17157.8</v>
      </c>
      <c r="I36" s="1"/>
      <c r="J36" s="2">
        <f t="shared" si="1"/>
        <v>17157.8</v>
      </c>
    </row>
    <row r="37" spans="1:10" ht="18.75">
      <c r="A37" s="24" t="s">
        <v>75</v>
      </c>
      <c r="B37" s="25" t="s">
        <v>74</v>
      </c>
      <c r="C37" s="2">
        <v>5181.6</v>
      </c>
      <c r="D37" s="2"/>
      <c r="E37" s="2">
        <f>C37-D37</f>
        <v>5181.6</v>
      </c>
      <c r="F37" s="4">
        <v>5181.6</v>
      </c>
      <c r="G37" s="1"/>
      <c r="H37" s="4">
        <v>5181.6</v>
      </c>
      <c r="I37" s="1"/>
      <c r="J37" s="2">
        <f t="shared" si="1"/>
        <v>5181.6</v>
      </c>
    </row>
    <row r="38" spans="1:10" ht="18.75">
      <c r="A38" s="24" t="s">
        <v>73</v>
      </c>
      <c r="B38" s="25" t="s">
        <v>72</v>
      </c>
      <c r="C38" s="2">
        <v>5631</v>
      </c>
      <c r="D38" s="2"/>
      <c r="E38" s="2">
        <f>C38-D38</f>
        <v>5631</v>
      </c>
      <c r="F38" s="4">
        <v>5631.8</v>
      </c>
      <c r="G38" s="1"/>
      <c r="H38" s="4">
        <v>5631.8</v>
      </c>
      <c r="I38" s="1"/>
      <c r="J38" s="2">
        <f t="shared" si="1"/>
        <v>5631.8</v>
      </c>
    </row>
    <row r="39" spans="1:10" ht="18.75">
      <c r="A39" s="24" t="s">
        <v>71</v>
      </c>
      <c r="B39" s="25" t="s">
        <v>70</v>
      </c>
      <c r="C39" s="2">
        <v>70</v>
      </c>
      <c r="D39" s="2"/>
      <c r="E39" s="2">
        <f>C39-D39</f>
        <v>70</v>
      </c>
      <c r="F39" s="4">
        <v>70</v>
      </c>
      <c r="G39" s="1"/>
      <c r="H39" s="4">
        <v>70</v>
      </c>
      <c r="I39" s="1"/>
      <c r="J39" s="2">
        <f t="shared" si="1"/>
        <v>70</v>
      </c>
    </row>
    <row r="40" spans="1:10" ht="18.75">
      <c r="A40" s="24" t="s">
        <v>23</v>
      </c>
      <c r="B40" s="25" t="s">
        <v>69</v>
      </c>
      <c r="C40" s="2">
        <f>4300-135.9</f>
        <v>4164.1</v>
      </c>
      <c r="D40" s="2"/>
      <c r="E40" s="2">
        <f>C40-D40</f>
        <v>4164.1</v>
      </c>
      <c r="F40" s="4">
        <v>4015.5</v>
      </c>
      <c r="G40" s="1"/>
      <c r="H40" s="4">
        <v>3927.2</v>
      </c>
      <c r="I40" s="1"/>
      <c r="J40" s="2">
        <f t="shared" si="1"/>
        <v>3927.2</v>
      </c>
    </row>
    <row r="41" spans="1:10" ht="18.75">
      <c r="A41" s="24" t="s">
        <v>23</v>
      </c>
      <c r="B41" s="25" t="s">
        <v>4</v>
      </c>
      <c r="C41" s="2">
        <f>4000-62.2</f>
        <v>3937.8</v>
      </c>
      <c r="D41" s="2">
        <v>310521.7</v>
      </c>
      <c r="E41" s="2">
        <f>C41-D41</f>
        <v>-306583.9</v>
      </c>
      <c r="F41" s="4">
        <v>0</v>
      </c>
      <c r="G41" s="1">
        <v>0</v>
      </c>
      <c r="H41" s="4">
        <v>0</v>
      </c>
      <c r="I41" s="1">
        <v>0</v>
      </c>
      <c r="J41" s="2">
        <f t="shared" si="1"/>
        <v>0</v>
      </c>
    </row>
    <row r="42" spans="1:10" ht="56.25">
      <c r="A42" s="24" t="s">
        <v>68</v>
      </c>
      <c r="B42" s="20" t="s">
        <v>142</v>
      </c>
      <c r="C42" s="2">
        <v>21136.8</v>
      </c>
      <c r="D42" s="2">
        <v>203068.5</v>
      </c>
      <c r="E42" s="5">
        <f>C42-D42</f>
        <v>-181931.7</v>
      </c>
      <c r="F42" s="1">
        <v>21136.8</v>
      </c>
      <c r="G42" s="1">
        <v>19835</v>
      </c>
      <c r="H42" s="1">
        <v>21136.8</v>
      </c>
      <c r="I42" s="1">
        <v>19014.2</v>
      </c>
      <c r="J42" s="5">
        <f t="shared" si="1"/>
        <v>2122.5999999999985</v>
      </c>
    </row>
    <row r="43" spans="1:10" ht="18.75">
      <c r="A43" s="24" t="s">
        <v>67</v>
      </c>
      <c r="B43" s="20" t="s">
        <v>66</v>
      </c>
      <c r="C43" s="2">
        <v>1350</v>
      </c>
      <c r="D43" s="2">
        <v>5105.5</v>
      </c>
      <c r="E43" s="5">
        <f>C43-D43</f>
        <v>-3755.5</v>
      </c>
      <c r="F43" s="1">
        <v>1350</v>
      </c>
      <c r="G43" s="1">
        <v>2859.3</v>
      </c>
      <c r="H43" s="1">
        <v>1350</v>
      </c>
      <c r="I43" s="1">
        <v>2705.2</v>
      </c>
      <c r="J43" s="5">
        <f t="shared" si="1"/>
        <v>-1355.1999999999998</v>
      </c>
    </row>
    <row r="44" spans="1:10" ht="37.5">
      <c r="A44" s="24"/>
      <c r="B44" s="20" t="s">
        <v>100</v>
      </c>
      <c r="C44" s="2">
        <v>0</v>
      </c>
      <c r="D44" s="2">
        <v>0</v>
      </c>
      <c r="E44" s="5">
        <f>C44-D44</f>
        <v>0</v>
      </c>
      <c r="F44" s="1">
        <v>0</v>
      </c>
      <c r="G44" s="1">
        <v>0</v>
      </c>
      <c r="H44" s="1">
        <v>0</v>
      </c>
      <c r="I44" s="1">
        <v>0</v>
      </c>
      <c r="J44" s="5">
        <f t="shared" si="1"/>
        <v>0</v>
      </c>
    </row>
    <row r="45" spans="1:10" ht="37.5">
      <c r="A45" s="24" t="s">
        <v>64</v>
      </c>
      <c r="B45" s="20" t="s">
        <v>65</v>
      </c>
      <c r="C45" s="2">
        <v>80000</v>
      </c>
      <c r="D45" s="2">
        <v>359611.1</v>
      </c>
      <c r="E45" s="5">
        <f>C45-D45</f>
        <v>-279611.1</v>
      </c>
      <c r="F45" s="1">
        <v>80000</v>
      </c>
      <c r="G45" s="1">
        <v>370495.8</v>
      </c>
      <c r="H45" s="1">
        <v>80000</v>
      </c>
      <c r="I45" s="1">
        <v>422964.1</v>
      </c>
      <c r="J45" s="5">
        <f t="shared" si="1"/>
        <v>-342964.1</v>
      </c>
    </row>
    <row r="46" spans="1:10" ht="96" customHeight="1">
      <c r="A46" s="24" t="s">
        <v>64</v>
      </c>
      <c r="B46" s="20" t="s">
        <v>101</v>
      </c>
      <c r="C46" s="2">
        <v>0</v>
      </c>
      <c r="D46" s="2"/>
      <c r="E46" s="5">
        <f>C46-D46</f>
        <v>0</v>
      </c>
      <c r="F46" s="1">
        <v>0</v>
      </c>
      <c r="G46" s="1"/>
      <c r="H46" s="1">
        <v>0</v>
      </c>
      <c r="I46" s="1"/>
      <c r="J46" s="5">
        <f t="shared" si="1"/>
        <v>0</v>
      </c>
    </row>
    <row r="47" spans="1:10" ht="18.75">
      <c r="A47" s="24" t="s">
        <v>23</v>
      </c>
      <c r="B47" s="20" t="s">
        <v>63</v>
      </c>
      <c r="C47" s="2">
        <f>C49+C50+C51+C52+C53</f>
        <v>3707.4</v>
      </c>
      <c r="D47" s="2"/>
      <c r="E47" s="5">
        <f>C47-D47</f>
        <v>3707.4</v>
      </c>
      <c r="F47" s="1">
        <v>773.2</v>
      </c>
      <c r="G47" s="1"/>
      <c r="H47" s="1">
        <v>724.4</v>
      </c>
      <c r="I47" s="1"/>
      <c r="J47" s="5">
        <f t="shared" si="1"/>
        <v>724.4</v>
      </c>
    </row>
    <row r="48" spans="1:10" ht="18.75">
      <c r="A48" s="24"/>
      <c r="B48" s="20" t="s">
        <v>3</v>
      </c>
      <c r="C48" s="2"/>
      <c r="D48" s="2"/>
      <c r="E48" s="5">
        <f>C48-D48</f>
        <v>0</v>
      </c>
      <c r="F48" s="1"/>
      <c r="G48" s="1"/>
      <c r="H48" s="1"/>
      <c r="I48" s="1"/>
      <c r="J48" s="5">
        <f t="shared" si="1"/>
        <v>0</v>
      </c>
    </row>
    <row r="49" spans="1:10" ht="37.5">
      <c r="A49" s="24"/>
      <c r="B49" s="27" t="s">
        <v>62</v>
      </c>
      <c r="C49" s="2">
        <v>190</v>
      </c>
      <c r="D49" s="2">
        <f>410+300</f>
        <v>710</v>
      </c>
      <c r="E49" s="5">
        <f>C49-D49</f>
        <v>-520</v>
      </c>
      <c r="F49" s="1">
        <v>0</v>
      </c>
      <c r="G49" s="1">
        <v>0</v>
      </c>
      <c r="H49" s="1">
        <v>0</v>
      </c>
      <c r="I49" s="1">
        <v>0</v>
      </c>
      <c r="J49" s="5">
        <f t="shared" si="1"/>
        <v>0</v>
      </c>
    </row>
    <row r="50" spans="1:10" ht="18.75">
      <c r="A50" s="24"/>
      <c r="B50" s="27" t="s">
        <v>61</v>
      </c>
      <c r="C50" s="2">
        <v>190</v>
      </c>
      <c r="D50" s="2">
        <v>1100</v>
      </c>
      <c r="E50" s="5">
        <f>C50-D50</f>
        <v>-910</v>
      </c>
      <c r="F50" s="1">
        <v>0</v>
      </c>
      <c r="G50" s="1">
        <v>0</v>
      </c>
      <c r="H50" s="1">
        <v>0</v>
      </c>
      <c r="I50" s="1">
        <v>0</v>
      </c>
      <c r="J50" s="5">
        <f aca="true" t="shared" si="2" ref="J50:J81">H50-I50</f>
        <v>0</v>
      </c>
    </row>
    <row r="51" spans="1:10" ht="18.75">
      <c r="A51" s="24"/>
      <c r="B51" s="27" t="s">
        <v>60</v>
      </c>
      <c r="C51" s="2">
        <f>2565-79</f>
        <v>2486</v>
      </c>
      <c r="D51" s="2">
        <v>7000</v>
      </c>
      <c r="E51" s="5">
        <f>C51-D51</f>
        <v>-4514</v>
      </c>
      <c r="F51" s="1">
        <v>0</v>
      </c>
      <c r="G51" s="1">
        <v>0</v>
      </c>
      <c r="H51" s="1">
        <v>0</v>
      </c>
      <c r="I51" s="1">
        <v>0</v>
      </c>
      <c r="J51" s="5">
        <f t="shared" si="2"/>
        <v>0</v>
      </c>
    </row>
    <row r="52" spans="1:10" ht="18.75">
      <c r="A52" s="24"/>
      <c r="B52" s="27" t="s">
        <v>59</v>
      </c>
      <c r="C52" s="2">
        <f>319.2-9.2</f>
        <v>310</v>
      </c>
      <c r="D52" s="2">
        <v>319.2</v>
      </c>
      <c r="E52" s="5">
        <f>C52-D52</f>
        <v>-9.199999999999989</v>
      </c>
      <c r="F52" s="1">
        <v>332</v>
      </c>
      <c r="G52" s="1">
        <v>332</v>
      </c>
      <c r="H52" s="1">
        <v>347</v>
      </c>
      <c r="I52" s="1">
        <v>347</v>
      </c>
      <c r="J52" s="5">
        <f t="shared" si="2"/>
        <v>0</v>
      </c>
    </row>
    <row r="53" spans="1:10" ht="18.75">
      <c r="A53" s="24"/>
      <c r="B53" s="27" t="s">
        <v>58</v>
      </c>
      <c r="C53" s="2">
        <f>550-18.6</f>
        <v>531.4</v>
      </c>
      <c r="D53" s="2">
        <v>550</v>
      </c>
      <c r="E53" s="5">
        <f>C53-D53</f>
        <v>-18.600000000000023</v>
      </c>
      <c r="F53" s="1">
        <f>495-53.8</f>
        <v>441.2</v>
      </c>
      <c r="G53" s="1">
        <v>495</v>
      </c>
      <c r="H53" s="1">
        <f>445-67.6</f>
        <v>377.4</v>
      </c>
      <c r="I53" s="1">
        <v>445</v>
      </c>
      <c r="J53" s="5">
        <f t="shared" si="2"/>
        <v>-67.60000000000002</v>
      </c>
    </row>
    <row r="54" spans="1:10" ht="18.75">
      <c r="A54" s="24"/>
      <c r="B54" s="21" t="s">
        <v>57</v>
      </c>
      <c r="C54" s="3">
        <f>C55+C56</f>
        <v>25250</v>
      </c>
      <c r="D54" s="3"/>
      <c r="E54" s="5">
        <f>C54-D54</f>
        <v>25250</v>
      </c>
      <c r="F54" s="3">
        <f>F55+F56</f>
        <v>0</v>
      </c>
      <c r="G54" s="3"/>
      <c r="H54" s="3">
        <f>H55+H56</f>
        <v>0</v>
      </c>
      <c r="I54" s="3"/>
      <c r="J54" s="5">
        <f t="shared" si="2"/>
        <v>0</v>
      </c>
    </row>
    <row r="55" spans="1:10" ht="18.75">
      <c r="A55" s="24"/>
      <c r="B55" s="27" t="s">
        <v>35</v>
      </c>
      <c r="C55" s="2">
        <v>250</v>
      </c>
      <c r="D55" s="2">
        <v>250</v>
      </c>
      <c r="E55" s="5">
        <f>C55-D55</f>
        <v>0</v>
      </c>
      <c r="F55" s="1">
        <v>0</v>
      </c>
      <c r="G55" s="1">
        <v>0</v>
      </c>
      <c r="H55" s="1">
        <v>0</v>
      </c>
      <c r="I55" s="1">
        <v>0</v>
      </c>
      <c r="J55" s="5">
        <f t="shared" si="2"/>
        <v>0</v>
      </c>
    </row>
    <row r="56" spans="1:10" ht="18.75">
      <c r="A56" s="24"/>
      <c r="B56" s="27" t="s">
        <v>38</v>
      </c>
      <c r="C56" s="2">
        <v>25000</v>
      </c>
      <c r="D56" s="2"/>
      <c r="E56" s="5">
        <f>C56-D56</f>
        <v>25000</v>
      </c>
      <c r="F56" s="1">
        <v>0</v>
      </c>
      <c r="G56" s="1"/>
      <c r="H56" s="1">
        <v>0</v>
      </c>
      <c r="I56" s="1"/>
      <c r="J56" s="5">
        <f t="shared" si="2"/>
        <v>0</v>
      </c>
    </row>
    <row r="57" spans="1:10" ht="37.5">
      <c r="A57" s="24" t="s">
        <v>56</v>
      </c>
      <c r="B57" s="20" t="s">
        <v>55</v>
      </c>
      <c r="C57" s="2">
        <f>260-8.1</f>
        <v>251.9</v>
      </c>
      <c r="D57" s="2">
        <v>3050.3</v>
      </c>
      <c r="E57" s="5">
        <f>C57-D57</f>
        <v>-2798.4</v>
      </c>
      <c r="F57" s="1">
        <v>243.1</v>
      </c>
      <c r="G57" s="1">
        <v>4000</v>
      </c>
      <c r="H57" s="1">
        <v>237.8</v>
      </c>
      <c r="I57" s="1">
        <v>6000</v>
      </c>
      <c r="J57" s="5">
        <f t="shared" si="2"/>
        <v>-5762.2</v>
      </c>
    </row>
    <row r="58" spans="1:10" ht="18.75">
      <c r="A58" s="24"/>
      <c r="B58" s="20" t="s">
        <v>54</v>
      </c>
      <c r="C58" s="2">
        <v>4000</v>
      </c>
      <c r="D58" s="2"/>
      <c r="E58" s="5">
        <f>C58-D58</f>
        <v>4000</v>
      </c>
      <c r="F58" s="1">
        <v>4000</v>
      </c>
      <c r="G58" s="1"/>
      <c r="H58" s="1">
        <v>4000</v>
      </c>
      <c r="I58" s="1"/>
      <c r="J58" s="5">
        <f t="shared" si="2"/>
        <v>4000</v>
      </c>
    </row>
    <row r="59" spans="1:10" ht="37.5" hidden="1">
      <c r="A59" s="24" t="s">
        <v>53</v>
      </c>
      <c r="B59" s="20" t="s">
        <v>52</v>
      </c>
      <c r="C59" s="2"/>
      <c r="D59" s="2"/>
      <c r="E59" s="5">
        <f>C59-D59</f>
        <v>0</v>
      </c>
      <c r="F59" s="1"/>
      <c r="G59" s="1"/>
      <c r="H59" s="1"/>
      <c r="I59" s="1"/>
      <c r="J59" s="5">
        <f t="shared" si="2"/>
        <v>0</v>
      </c>
    </row>
    <row r="60" spans="1:10" ht="37.5">
      <c r="A60" s="24"/>
      <c r="B60" s="20" t="s">
        <v>51</v>
      </c>
      <c r="C60" s="2">
        <v>0</v>
      </c>
      <c r="D60" s="2">
        <v>14000</v>
      </c>
      <c r="E60" s="5">
        <f>C60-D60</f>
        <v>-14000</v>
      </c>
      <c r="F60" s="1">
        <v>0</v>
      </c>
      <c r="G60" s="1">
        <v>0</v>
      </c>
      <c r="H60" s="1">
        <v>0</v>
      </c>
      <c r="I60" s="1">
        <v>0</v>
      </c>
      <c r="J60" s="5">
        <f t="shared" si="2"/>
        <v>0</v>
      </c>
    </row>
    <row r="61" spans="1:10" ht="18.75">
      <c r="A61" s="24"/>
      <c r="B61" s="20" t="s">
        <v>50</v>
      </c>
      <c r="C61" s="2">
        <v>0</v>
      </c>
      <c r="D61" s="2">
        <v>7500</v>
      </c>
      <c r="E61" s="5">
        <f>C61-D61</f>
        <v>-7500</v>
      </c>
      <c r="F61" s="1">
        <v>0</v>
      </c>
      <c r="G61" s="1">
        <v>7500</v>
      </c>
      <c r="H61" s="1">
        <v>0</v>
      </c>
      <c r="I61" s="1">
        <v>7500</v>
      </c>
      <c r="J61" s="5">
        <f t="shared" si="2"/>
        <v>-7500</v>
      </c>
    </row>
    <row r="62" spans="1:10" ht="37.5">
      <c r="A62" s="24"/>
      <c r="B62" s="20" t="s">
        <v>92</v>
      </c>
      <c r="C62" s="2">
        <v>0</v>
      </c>
      <c r="D62" s="2">
        <v>7950.8</v>
      </c>
      <c r="E62" s="5">
        <f>C62-D62</f>
        <v>-7950.8</v>
      </c>
      <c r="F62" s="1">
        <v>0</v>
      </c>
      <c r="G62" s="1">
        <v>0</v>
      </c>
      <c r="H62" s="1">
        <v>0</v>
      </c>
      <c r="I62" s="1">
        <v>0</v>
      </c>
      <c r="J62" s="5">
        <f t="shared" si="2"/>
        <v>0</v>
      </c>
    </row>
    <row r="63" spans="1:10" ht="56.25">
      <c r="A63" s="24"/>
      <c r="B63" s="20" t="s">
        <v>91</v>
      </c>
      <c r="C63" s="2">
        <v>1670.5</v>
      </c>
      <c r="D63" s="2">
        <v>1670.5</v>
      </c>
      <c r="E63" s="5">
        <f>C63-D63</f>
        <v>0</v>
      </c>
      <c r="F63" s="1">
        <v>0</v>
      </c>
      <c r="G63" s="1">
        <v>0</v>
      </c>
      <c r="H63" s="1">
        <v>0</v>
      </c>
      <c r="I63" s="1">
        <v>0</v>
      </c>
      <c r="J63" s="5">
        <f t="shared" si="2"/>
        <v>0</v>
      </c>
    </row>
    <row r="64" spans="1:10" ht="37.5">
      <c r="A64" s="24"/>
      <c r="B64" s="20" t="s">
        <v>133</v>
      </c>
      <c r="C64" s="2">
        <v>0</v>
      </c>
      <c r="D64" s="2">
        <v>1050</v>
      </c>
      <c r="E64" s="5">
        <f>C64-D64</f>
        <v>-1050</v>
      </c>
      <c r="F64" s="1">
        <v>0</v>
      </c>
      <c r="G64" s="1">
        <v>0</v>
      </c>
      <c r="H64" s="1">
        <v>0</v>
      </c>
      <c r="I64" s="1">
        <v>0</v>
      </c>
      <c r="J64" s="5">
        <f t="shared" si="2"/>
        <v>0</v>
      </c>
    </row>
    <row r="65" spans="1:10" ht="37.5">
      <c r="A65" s="24"/>
      <c r="B65" s="20" t="s">
        <v>133</v>
      </c>
      <c r="C65" s="2">
        <v>0</v>
      </c>
      <c r="D65" s="2">
        <v>250</v>
      </c>
      <c r="E65" s="5">
        <f>C65-D65</f>
        <v>-250</v>
      </c>
      <c r="F65" s="1">
        <v>0</v>
      </c>
      <c r="G65" s="1">
        <v>0</v>
      </c>
      <c r="H65" s="1">
        <v>0</v>
      </c>
      <c r="I65" s="1">
        <v>0</v>
      </c>
      <c r="J65" s="5">
        <f t="shared" si="2"/>
        <v>0</v>
      </c>
    </row>
    <row r="66" spans="1:10" ht="18.75">
      <c r="A66" s="24"/>
      <c r="B66" s="19" t="s">
        <v>49</v>
      </c>
      <c r="C66" s="5">
        <f>C67+C68+C69+C70+C71+C73+C74</f>
        <v>3070</v>
      </c>
      <c r="D66" s="5">
        <f>D69+D71+D73</f>
        <v>9406</v>
      </c>
      <c r="E66" s="5">
        <f>C66-D66</f>
        <v>-6336</v>
      </c>
      <c r="F66" s="5">
        <f>F67+F68+F69+F70+F71+F72+F73+F74</f>
        <v>5100</v>
      </c>
      <c r="G66" s="5">
        <f>G70+G72+G74</f>
        <v>25661</v>
      </c>
      <c r="H66" s="5">
        <f>H67+H68+H69+H70+H71+H72+H73+H74</f>
        <v>0</v>
      </c>
      <c r="I66" s="5">
        <f>I67+I68+I69+I70+I71+I72+I73+I74</f>
        <v>0</v>
      </c>
      <c r="J66" s="5">
        <f t="shared" si="2"/>
        <v>0</v>
      </c>
    </row>
    <row r="67" spans="1:10" s="28" customFormat="1" ht="37.5">
      <c r="A67" s="24" t="s">
        <v>48</v>
      </c>
      <c r="B67" s="20" t="s">
        <v>110</v>
      </c>
      <c r="C67" s="2">
        <v>0</v>
      </c>
      <c r="D67" s="2">
        <v>0</v>
      </c>
      <c r="E67" s="5">
        <f>C67-D67</f>
        <v>0</v>
      </c>
      <c r="F67" s="2">
        <v>0</v>
      </c>
      <c r="G67" s="2">
        <v>0</v>
      </c>
      <c r="H67" s="2">
        <v>0</v>
      </c>
      <c r="I67" s="2">
        <v>0</v>
      </c>
      <c r="J67" s="5">
        <f t="shared" si="2"/>
        <v>0</v>
      </c>
    </row>
    <row r="68" spans="1:10" s="28" customFormat="1" ht="42.75" customHeight="1">
      <c r="A68" s="24"/>
      <c r="B68" s="20" t="s">
        <v>47</v>
      </c>
      <c r="C68" s="2">
        <v>0</v>
      </c>
      <c r="D68" s="2">
        <v>0</v>
      </c>
      <c r="E68" s="5">
        <f>C68-D68</f>
        <v>0</v>
      </c>
      <c r="F68" s="2">
        <v>0</v>
      </c>
      <c r="G68" s="2">
        <v>0</v>
      </c>
      <c r="H68" s="2">
        <v>0</v>
      </c>
      <c r="I68" s="2">
        <v>0</v>
      </c>
      <c r="J68" s="5">
        <f t="shared" si="2"/>
        <v>0</v>
      </c>
    </row>
    <row r="69" spans="1:10" s="28" customFormat="1" ht="57.75" customHeight="1">
      <c r="A69" s="24"/>
      <c r="B69" s="20" t="s">
        <v>108</v>
      </c>
      <c r="C69" s="2">
        <f>5100-2030</f>
        <v>3070</v>
      </c>
      <c r="D69" s="2">
        <v>5406</v>
      </c>
      <c r="E69" s="5">
        <f>C69-D69</f>
        <v>-2336</v>
      </c>
      <c r="F69" s="2">
        <v>0</v>
      </c>
      <c r="G69" s="2">
        <v>0</v>
      </c>
      <c r="H69" s="2">
        <v>0</v>
      </c>
      <c r="I69" s="2">
        <v>0</v>
      </c>
      <c r="J69" s="5">
        <f t="shared" si="2"/>
        <v>0</v>
      </c>
    </row>
    <row r="70" spans="1:10" s="28" customFormat="1" ht="56.25">
      <c r="A70" s="24"/>
      <c r="B70" s="20" t="s">
        <v>132</v>
      </c>
      <c r="C70" s="2">
        <v>0</v>
      </c>
      <c r="D70" s="2">
        <v>0</v>
      </c>
      <c r="E70" s="5">
        <f>C70-D70</f>
        <v>0</v>
      </c>
      <c r="F70" s="2">
        <v>5100</v>
      </c>
      <c r="G70" s="2">
        <v>16596</v>
      </c>
      <c r="H70" s="2">
        <v>0</v>
      </c>
      <c r="I70" s="2">
        <v>0</v>
      </c>
      <c r="J70" s="5">
        <f>H70-I70</f>
        <v>0</v>
      </c>
    </row>
    <row r="71" spans="1:10" s="28" customFormat="1" ht="56.25">
      <c r="A71" s="24"/>
      <c r="B71" s="20" t="s">
        <v>102</v>
      </c>
      <c r="C71" s="2">
        <v>0</v>
      </c>
      <c r="D71" s="2">
        <v>3000</v>
      </c>
      <c r="E71" s="5">
        <f>C71-D71</f>
        <v>-3000</v>
      </c>
      <c r="F71" s="2">
        <v>0</v>
      </c>
      <c r="G71" s="2">
        <v>0</v>
      </c>
      <c r="H71" s="2">
        <v>0</v>
      </c>
      <c r="I71" s="2">
        <v>0</v>
      </c>
      <c r="J71" s="5">
        <f t="shared" si="2"/>
        <v>0</v>
      </c>
    </row>
    <row r="72" spans="1:10" s="28" customFormat="1" ht="37.5">
      <c r="A72" s="24"/>
      <c r="B72" s="20" t="s">
        <v>46</v>
      </c>
      <c r="C72" s="29">
        <v>0</v>
      </c>
      <c r="D72" s="29">
        <v>0</v>
      </c>
      <c r="E72" s="5">
        <f>C72-D72</f>
        <v>0</v>
      </c>
      <c r="F72" s="2">
        <v>0</v>
      </c>
      <c r="G72" s="2">
        <v>6800</v>
      </c>
      <c r="H72" s="2">
        <v>0</v>
      </c>
      <c r="I72" s="2">
        <v>0</v>
      </c>
      <c r="J72" s="5">
        <v>0</v>
      </c>
    </row>
    <row r="73" spans="1:10" s="28" customFormat="1" ht="39" customHeight="1">
      <c r="A73" s="24"/>
      <c r="B73" s="20" t="s">
        <v>45</v>
      </c>
      <c r="C73" s="2">
        <v>0</v>
      </c>
      <c r="D73" s="2">
        <v>1000</v>
      </c>
      <c r="E73" s="5">
        <f>F73-D73</f>
        <v>-1000</v>
      </c>
      <c r="F73" s="2">
        <v>0</v>
      </c>
      <c r="G73" s="2">
        <v>0</v>
      </c>
      <c r="H73" s="2">
        <v>0</v>
      </c>
      <c r="I73" s="2">
        <v>0</v>
      </c>
      <c r="J73" s="5">
        <f t="shared" si="2"/>
        <v>0</v>
      </c>
    </row>
    <row r="74" spans="1:10" s="28" customFormat="1" ht="56.25">
      <c r="A74" s="24"/>
      <c r="B74" s="20" t="s">
        <v>44</v>
      </c>
      <c r="C74" s="2">
        <v>0</v>
      </c>
      <c r="D74" s="2">
        <v>0</v>
      </c>
      <c r="E74" s="5">
        <f>C74-D74</f>
        <v>0</v>
      </c>
      <c r="F74" s="2">
        <v>0</v>
      </c>
      <c r="G74" s="2">
        <v>2265</v>
      </c>
      <c r="H74" s="2">
        <v>0</v>
      </c>
      <c r="I74" s="2">
        <v>0</v>
      </c>
      <c r="J74" s="5">
        <f>H74-I74</f>
        <v>0</v>
      </c>
    </row>
    <row r="75" spans="1:10" s="28" customFormat="1" ht="18.75">
      <c r="A75" s="24"/>
      <c r="B75" s="19" t="s">
        <v>93</v>
      </c>
      <c r="C75" s="2"/>
      <c r="D75" s="2"/>
      <c r="E75" s="5"/>
      <c r="F75" s="2"/>
      <c r="G75" s="2"/>
      <c r="H75" s="2"/>
      <c r="I75" s="2"/>
      <c r="J75" s="5"/>
    </row>
    <row r="76" spans="1:10" s="28" customFormat="1" ht="18.75">
      <c r="A76" s="24"/>
      <c r="B76" s="20" t="s">
        <v>43</v>
      </c>
      <c r="C76" s="2">
        <v>0</v>
      </c>
      <c r="D76" s="2">
        <v>21385.3</v>
      </c>
      <c r="E76" s="5">
        <f>C76-D76</f>
        <v>-21385.3</v>
      </c>
      <c r="F76" s="2">
        <v>0</v>
      </c>
      <c r="G76" s="2">
        <v>50000</v>
      </c>
      <c r="H76" s="2">
        <v>0</v>
      </c>
      <c r="I76" s="2">
        <v>50000</v>
      </c>
      <c r="J76" s="5">
        <f t="shared" si="2"/>
        <v>-50000</v>
      </c>
    </row>
    <row r="77" spans="1:10" s="28" customFormat="1" ht="37.5">
      <c r="A77" s="24"/>
      <c r="B77" s="20" t="s">
        <v>42</v>
      </c>
      <c r="C77" s="2">
        <v>0</v>
      </c>
      <c r="D77" s="2">
        <v>7000</v>
      </c>
      <c r="E77" s="5">
        <f>C77-D77</f>
        <v>-7000</v>
      </c>
      <c r="F77" s="2">
        <v>0</v>
      </c>
      <c r="G77" s="2">
        <v>37137.1</v>
      </c>
      <c r="H77" s="2">
        <v>0</v>
      </c>
      <c r="I77" s="2">
        <v>0</v>
      </c>
      <c r="J77" s="5">
        <f t="shared" si="2"/>
        <v>0</v>
      </c>
    </row>
    <row r="78" spans="1:10" s="28" customFormat="1" ht="37.5">
      <c r="A78" s="24"/>
      <c r="B78" s="20" t="s">
        <v>41</v>
      </c>
      <c r="C78" s="2">
        <v>0</v>
      </c>
      <c r="D78" s="2">
        <v>8000</v>
      </c>
      <c r="E78" s="5">
        <f>C78-D78</f>
        <v>-8000</v>
      </c>
      <c r="F78" s="2">
        <v>0</v>
      </c>
      <c r="G78" s="2">
        <v>0</v>
      </c>
      <c r="H78" s="2">
        <v>0</v>
      </c>
      <c r="I78" s="2">
        <v>0</v>
      </c>
      <c r="J78" s="5">
        <f t="shared" si="2"/>
        <v>0</v>
      </c>
    </row>
    <row r="79" spans="1:10" s="28" customFormat="1" ht="18.75">
      <c r="A79" s="24"/>
      <c r="B79" s="30" t="s">
        <v>129</v>
      </c>
      <c r="C79" s="2"/>
      <c r="D79" s="2"/>
      <c r="E79" s="5"/>
      <c r="F79" s="2"/>
      <c r="G79" s="2"/>
      <c r="H79" s="2"/>
      <c r="I79" s="2"/>
      <c r="J79" s="5"/>
    </row>
    <row r="80" spans="1:10" s="28" customFormat="1" ht="131.25">
      <c r="A80" s="24"/>
      <c r="B80" s="19" t="s">
        <v>39</v>
      </c>
      <c r="C80" s="5">
        <f>C81+C82</f>
        <v>60606</v>
      </c>
      <c r="D80" s="5">
        <f>D81+D82</f>
        <v>60606</v>
      </c>
      <c r="E80" s="5">
        <f>C80-D80</f>
        <v>0</v>
      </c>
      <c r="F80" s="5">
        <f>F81+F82</f>
        <v>0</v>
      </c>
      <c r="G80" s="5">
        <f>G81+G82</f>
        <v>0</v>
      </c>
      <c r="H80" s="5">
        <f>H81+H82</f>
        <v>0</v>
      </c>
      <c r="I80" s="5">
        <f>I81+I82</f>
        <v>0</v>
      </c>
      <c r="J80" s="5">
        <f t="shared" si="2"/>
        <v>0</v>
      </c>
    </row>
    <row r="81" spans="1:10" s="28" customFormat="1" ht="18.75">
      <c r="A81" s="24"/>
      <c r="B81" s="27" t="s">
        <v>35</v>
      </c>
      <c r="C81" s="2">
        <v>606</v>
      </c>
      <c r="D81" s="2">
        <v>606</v>
      </c>
      <c r="E81" s="5">
        <f>C81-D81</f>
        <v>0</v>
      </c>
      <c r="F81" s="2">
        <v>0</v>
      </c>
      <c r="G81" s="2">
        <v>0</v>
      </c>
      <c r="H81" s="2">
        <v>0</v>
      </c>
      <c r="I81" s="2">
        <v>0</v>
      </c>
      <c r="J81" s="5">
        <f t="shared" si="2"/>
        <v>0</v>
      </c>
    </row>
    <row r="82" spans="1:10" s="28" customFormat="1" ht="18.75">
      <c r="A82" s="24"/>
      <c r="B82" s="27" t="s">
        <v>38</v>
      </c>
      <c r="C82" s="2">
        <v>60000</v>
      </c>
      <c r="D82" s="2">
        <v>60000</v>
      </c>
      <c r="E82" s="5">
        <f>C82-D82</f>
        <v>0</v>
      </c>
      <c r="F82" s="2">
        <v>0</v>
      </c>
      <c r="G82" s="2">
        <v>0</v>
      </c>
      <c r="H82" s="2">
        <v>0</v>
      </c>
      <c r="I82" s="2">
        <v>0</v>
      </c>
      <c r="J82" s="5">
        <f aca="true" t="shared" si="3" ref="J82:J117">H82-I82</f>
        <v>0</v>
      </c>
    </row>
    <row r="83" spans="1:10" s="28" customFormat="1" ht="56.25">
      <c r="A83" s="24"/>
      <c r="B83" s="20" t="s">
        <v>130</v>
      </c>
      <c r="C83" s="2">
        <v>578651.86</v>
      </c>
      <c r="D83" s="2">
        <v>578651.9</v>
      </c>
      <c r="E83" s="5">
        <f>C83-D83</f>
        <v>-0.0400000000372529</v>
      </c>
      <c r="F83" s="2">
        <v>381446.06</v>
      </c>
      <c r="G83" s="2">
        <v>381446.1</v>
      </c>
      <c r="H83" s="2">
        <v>22270.5</v>
      </c>
      <c r="I83" s="2">
        <v>22270.5</v>
      </c>
      <c r="J83" s="5">
        <f t="shared" si="3"/>
        <v>0</v>
      </c>
    </row>
    <row r="84" spans="1:10" s="28" customFormat="1" ht="37.5">
      <c r="A84" s="24"/>
      <c r="B84" s="20" t="s">
        <v>131</v>
      </c>
      <c r="C84" s="2">
        <v>19442.3</v>
      </c>
      <c r="D84" s="2">
        <v>19442.3</v>
      </c>
      <c r="E84" s="5">
        <f>C84-D84</f>
        <v>0</v>
      </c>
      <c r="F84" s="2">
        <v>0</v>
      </c>
      <c r="G84" s="2">
        <v>0</v>
      </c>
      <c r="H84" s="2">
        <v>0</v>
      </c>
      <c r="I84" s="2">
        <v>0</v>
      </c>
      <c r="J84" s="5">
        <f t="shared" si="3"/>
        <v>0</v>
      </c>
    </row>
    <row r="85" spans="1:10" s="28" customFormat="1" ht="37.5">
      <c r="A85" s="24"/>
      <c r="B85" s="20" t="s">
        <v>37</v>
      </c>
      <c r="C85" s="2">
        <v>5000</v>
      </c>
      <c r="D85" s="2">
        <v>5000</v>
      </c>
      <c r="E85" s="5">
        <f>C85-D85</f>
        <v>0</v>
      </c>
      <c r="F85" s="2">
        <v>5000</v>
      </c>
      <c r="G85" s="2">
        <v>5000</v>
      </c>
      <c r="H85" s="2">
        <v>5000</v>
      </c>
      <c r="I85" s="2">
        <v>5000</v>
      </c>
      <c r="J85" s="5">
        <f t="shared" si="3"/>
        <v>0</v>
      </c>
    </row>
    <row r="86" spans="1:10" s="28" customFormat="1" ht="18.75">
      <c r="A86" s="24"/>
      <c r="B86" s="19" t="s">
        <v>94</v>
      </c>
      <c r="C86" s="2"/>
      <c r="D86" s="2"/>
      <c r="E86" s="5"/>
      <c r="F86" s="2"/>
      <c r="G86" s="2"/>
      <c r="H86" s="2"/>
      <c r="I86" s="2"/>
      <c r="J86" s="5"/>
    </row>
    <row r="87" spans="1:10" s="28" customFormat="1" ht="18.75">
      <c r="A87" s="24"/>
      <c r="B87" s="20" t="s">
        <v>40</v>
      </c>
      <c r="C87" s="2">
        <v>0</v>
      </c>
      <c r="D87" s="2">
        <v>24989.9</v>
      </c>
      <c r="E87" s="5">
        <f>C87-D87</f>
        <v>-24989.9</v>
      </c>
      <c r="F87" s="2">
        <v>0</v>
      </c>
      <c r="G87" s="2">
        <v>0</v>
      </c>
      <c r="H87" s="2">
        <v>0</v>
      </c>
      <c r="I87" s="2">
        <v>0</v>
      </c>
      <c r="J87" s="5">
        <f>H87-I87</f>
        <v>0</v>
      </c>
    </row>
    <row r="88" spans="1:10" s="28" customFormat="1" ht="18.75">
      <c r="A88" s="24"/>
      <c r="B88" s="31" t="s">
        <v>114</v>
      </c>
      <c r="C88" s="2"/>
      <c r="D88" s="2"/>
      <c r="E88" s="5"/>
      <c r="F88" s="2"/>
      <c r="G88" s="2"/>
      <c r="H88" s="2"/>
      <c r="I88" s="2"/>
      <c r="J88" s="5"/>
    </row>
    <row r="89" spans="1:10" s="28" customFormat="1" ht="56.25">
      <c r="A89" s="24"/>
      <c r="B89" s="32" t="s">
        <v>109</v>
      </c>
      <c r="C89" s="5">
        <f>C90+C91</f>
        <v>100684</v>
      </c>
      <c r="D89" s="5">
        <f>D90+D91</f>
        <v>100320</v>
      </c>
      <c r="E89" s="5">
        <f>C89-D89</f>
        <v>364</v>
      </c>
      <c r="F89" s="5">
        <f>F90+F91</f>
        <v>3841.5</v>
      </c>
      <c r="G89" s="5">
        <f>G90+G91</f>
        <v>0</v>
      </c>
      <c r="H89" s="5">
        <f>H90+H91</f>
        <v>3841.5</v>
      </c>
      <c r="I89" s="5">
        <f>I90+I91</f>
        <v>0</v>
      </c>
      <c r="J89" s="5">
        <f t="shared" si="3"/>
        <v>3841.5</v>
      </c>
    </row>
    <row r="90" spans="1:10" s="28" customFormat="1" ht="18.75">
      <c r="A90" s="24"/>
      <c r="B90" s="33" t="s">
        <v>36</v>
      </c>
      <c r="C90" s="2">
        <v>94400</v>
      </c>
      <c r="D90" s="2">
        <v>93930</v>
      </c>
      <c r="E90" s="5">
        <f>C90-D90</f>
        <v>470</v>
      </c>
      <c r="F90" s="2">
        <v>3841.5</v>
      </c>
      <c r="G90" s="2">
        <v>0</v>
      </c>
      <c r="H90" s="2">
        <v>3841.5</v>
      </c>
      <c r="I90" s="2">
        <v>0</v>
      </c>
      <c r="J90" s="5">
        <f t="shared" si="3"/>
        <v>3841.5</v>
      </c>
    </row>
    <row r="91" spans="1:10" s="28" customFormat="1" ht="18.75">
      <c r="A91" s="24"/>
      <c r="B91" s="33" t="s">
        <v>35</v>
      </c>
      <c r="C91" s="2">
        <f>6390-106</f>
        <v>6284</v>
      </c>
      <c r="D91" s="2">
        <v>6390</v>
      </c>
      <c r="E91" s="5">
        <f>C91-D91</f>
        <v>-106</v>
      </c>
      <c r="F91" s="2">
        <v>0</v>
      </c>
      <c r="G91" s="2">
        <v>0</v>
      </c>
      <c r="H91" s="2">
        <v>0</v>
      </c>
      <c r="I91" s="2">
        <v>0</v>
      </c>
      <c r="J91" s="5">
        <f t="shared" si="3"/>
        <v>0</v>
      </c>
    </row>
    <row r="92" spans="1:10" s="28" customFormat="1" ht="40.5" customHeight="1">
      <c r="A92" s="24"/>
      <c r="B92" s="32" t="s">
        <v>34</v>
      </c>
      <c r="C92" s="5">
        <v>33169</v>
      </c>
      <c r="D92" s="5">
        <v>0</v>
      </c>
      <c r="E92" s="5">
        <f>C92-D92</f>
        <v>33169</v>
      </c>
      <c r="F92" s="5">
        <v>6733.38801</v>
      </c>
      <c r="G92" s="5">
        <v>0</v>
      </c>
      <c r="H92" s="5">
        <v>6733.3801</v>
      </c>
      <c r="I92" s="5">
        <v>0</v>
      </c>
      <c r="J92" s="5">
        <f t="shared" si="3"/>
        <v>6733.3801</v>
      </c>
    </row>
    <row r="93" spans="1:10" s="28" customFormat="1" ht="93.75">
      <c r="A93" s="24"/>
      <c r="B93" s="33" t="s">
        <v>103</v>
      </c>
      <c r="C93" s="2">
        <v>5510.5</v>
      </c>
      <c r="D93" s="2">
        <v>5510.5</v>
      </c>
      <c r="E93" s="5">
        <f>C93-D93</f>
        <v>0</v>
      </c>
      <c r="F93" s="2">
        <v>5923</v>
      </c>
      <c r="G93" s="2">
        <v>5923</v>
      </c>
      <c r="H93" s="2">
        <v>5923</v>
      </c>
      <c r="I93" s="2">
        <v>5923</v>
      </c>
      <c r="J93" s="5">
        <f t="shared" si="3"/>
        <v>0</v>
      </c>
    </row>
    <row r="94" spans="1:10" s="28" customFormat="1" ht="72.75" customHeight="1">
      <c r="A94" s="24"/>
      <c r="B94" s="34" t="s">
        <v>128</v>
      </c>
      <c r="C94" s="2">
        <v>5510.4</v>
      </c>
      <c r="D94" s="2">
        <v>5510.4</v>
      </c>
      <c r="E94" s="5">
        <f>C94-D94</f>
        <v>0</v>
      </c>
      <c r="F94" s="2">
        <v>5923</v>
      </c>
      <c r="G94" s="2">
        <v>5923</v>
      </c>
      <c r="H94" s="2">
        <v>5923</v>
      </c>
      <c r="I94" s="2">
        <v>5923</v>
      </c>
      <c r="J94" s="5">
        <f t="shared" si="3"/>
        <v>0</v>
      </c>
    </row>
    <row r="95" spans="1:10" s="28" customFormat="1" ht="18.75">
      <c r="A95" s="24"/>
      <c r="B95" s="35" t="s">
        <v>33</v>
      </c>
      <c r="C95" s="5">
        <f>C96+C97</f>
        <v>2106</v>
      </c>
      <c r="D95" s="5"/>
      <c r="E95" s="5">
        <f>C95-D95</f>
        <v>2106</v>
      </c>
      <c r="F95" s="5">
        <f>F96+F97</f>
        <v>0</v>
      </c>
      <c r="G95" s="5"/>
      <c r="H95" s="5">
        <f>H96+H97</f>
        <v>0</v>
      </c>
      <c r="I95" s="5"/>
      <c r="J95" s="5">
        <f t="shared" si="3"/>
        <v>0</v>
      </c>
    </row>
    <row r="96" spans="1:10" s="28" customFormat="1" ht="18.75">
      <c r="A96" s="24"/>
      <c r="B96" s="36" t="s">
        <v>32</v>
      </c>
      <c r="C96" s="2">
        <v>2000</v>
      </c>
      <c r="D96" s="2"/>
      <c r="E96" s="5">
        <f>C96-D96</f>
        <v>2000</v>
      </c>
      <c r="F96" s="2">
        <v>0</v>
      </c>
      <c r="G96" s="2"/>
      <c r="H96" s="2">
        <v>0</v>
      </c>
      <c r="I96" s="2"/>
      <c r="J96" s="5">
        <f t="shared" si="3"/>
        <v>0</v>
      </c>
    </row>
    <row r="97" spans="1:10" s="28" customFormat="1" ht="18.75">
      <c r="A97" s="24"/>
      <c r="B97" s="37" t="s">
        <v>31</v>
      </c>
      <c r="C97" s="2">
        <v>106</v>
      </c>
      <c r="D97" s="2"/>
      <c r="E97" s="5">
        <f>C97-D97</f>
        <v>106</v>
      </c>
      <c r="F97" s="2">
        <v>0</v>
      </c>
      <c r="G97" s="2"/>
      <c r="H97" s="2">
        <v>0</v>
      </c>
      <c r="I97" s="2"/>
      <c r="J97" s="5">
        <f t="shared" si="3"/>
        <v>0</v>
      </c>
    </row>
    <row r="98" spans="1:10" s="28" customFormat="1" ht="18.75">
      <c r="A98" s="24"/>
      <c r="B98" s="38" t="s">
        <v>95</v>
      </c>
      <c r="C98" s="2"/>
      <c r="D98" s="2"/>
      <c r="E98" s="5"/>
      <c r="F98" s="2"/>
      <c r="G98" s="2"/>
      <c r="H98" s="2"/>
      <c r="I98" s="2"/>
      <c r="J98" s="5"/>
    </row>
    <row r="99" spans="1:10" s="28" customFormat="1" ht="18.75">
      <c r="A99" s="24"/>
      <c r="B99" s="20" t="s">
        <v>30</v>
      </c>
      <c r="C99" s="2">
        <v>80.6</v>
      </c>
      <c r="D99" s="2"/>
      <c r="E99" s="5">
        <f>C99-D99</f>
        <v>80.6</v>
      </c>
      <c r="F99" s="2">
        <v>0</v>
      </c>
      <c r="G99" s="2"/>
      <c r="H99" s="2">
        <v>0</v>
      </c>
      <c r="I99" s="2"/>
      <c r="J99" s="5">
        <f t="shared" si="3"/>
        <v>0</v>
      </c>
    </row>
    <row r="100" spans="1:10" ht="97.5" customHeight="1">
      <c r="A100" s="24" t="s">
        <v>23</v>
      </c>
      <c r="B100" s="20" t="s">
        <v>104</v>
      </c>
      <c r="C100" s="2">
        <v>115.4</v>
      </c>
      <c r="D100" s="2">
        <v>240.3</v>
      </c>
      <c r="E100" s="5">
        <f>C100-D100</f>
        <v>-124.9</v>
      </c>
      <c r="F100" s="1">
        <v>110.2</v>
      </c>
      <c r="G100" s="1">
        <v>240.3</v>
      </c>
      <c r="H100" s="1">
        <v>107.2</v>
      </c>
      <c r="I100" s="1">
        <v>240.3</v>
      </c>
      <c r="J100" s="5">
        <f t="shared" si="3"/>
        <v>-133.10000000000002</v>
      </c>
    </row>
    <row r="101" spans="1:10" ht="56.25">
      <c r="A101" s="24"/>
      <c r="B101" s="20" t="s">
        <v>29</v>
      </c>
      <c r="C101" s="2">
        <v>30</v>
      </c>
      <c r="D101" s="2"/>
      <c r="E101" s="5">
        <f>C101-D101</f>
        <v>30</v>
      </c>
      <c r="F101" s="1">
        <v>30</v>
      </c>
      <c r="G101" s="1"/>
      <c r="H101" s="1">
        <v>30</v>
      </c>
      <c r="I101" s="1"/>
      <c r="J101" s="5">
        <f t="shared" si="3"/>
        <v>30</v>
      </c>
    </row>
    <row r="102" spans="1:10" ht="56.25">
      <c r="A102" s="24" t="s">
        <v>23</v>
      </c>
      <c r="B102" s="20" t="s">
        <v>28</v>
      </c>
      <c r="C102" s="2">
        <f>90.3-2.8</f>
        <v>87.5</v>
      </c>
      <c r="D102" s="2"/>
      <c r="E102" s="5">
        <f>C102-D102</f>
        <v>87.5</v>
      </c>
      <c r="F102" s="1">
        <v>84.4</v>
      </c>
      <c r="G102" s="1"/>
      <c r="H102" s="1">
        <v>82.6</v>
      </c>
      <c r="I102" s="1"/>
      <c r="J102" s="5">
        <f t="shared" si="3"/>
        <v>82.6</v>
      </c>
    </row>
    <row r="103" spans="1:10" s="28" customFormat="1" ht="18.75">
      <c r="A103" s="24" t="s">
        <v>27</v>
      </c>
      <c r="B103" s="39" t="s">
        <v>134</v>
      </c>
      <c r="C103" s="2">
        <f>SUM(C105:C109)</f>
        <v>55723.1</v>
      </c>
      <c r="D103" s="2"/>
      <c r="E103" s="5">
        <f>C103-D103</f>
        <v>55723.1</v>
      </c>
      <c r="F103" s="2">
        <f>SUM(F105:F109)</f>
        <v>27691.1</v>
      </c>
      <c r="G103" s="2"/>
      <c r="H103" s="2">
        <f>SUM(H105:H109)</f>
        <v>27355.800000000003</v>
      </c>
      <c r="I103" s="2"/>
      <c r="J103" s="5">
        <f t="shared" si="3"/>
        <v>27355.800000000003</v>
      </c>
    </row>
    <row r="104" spans="1:10" s="28" customFormat="1" ht="18.75">
      <c r="A104" s="24"/>
      <c r="B104" s="21" t="s">
        <v>3</v>
      </c>
      <c r="C104" s="2"/>
      <c r="D104" s="2"/>
      <c r="E104" s="5">
        <f>C104-D104</f>
        <v>0</v>
      </c>
      <c r="F104" s="2"/>
      <c r="G104" s="2"/>
      <c r="H104" s="2"/>
      <c r="I104" s="2"/>
      <c r="J104" s="5">
        <f t="shared" si="3"/>
        <v>0</v>
      </c>
    </row>
    <row r="105" spans="1:10" s="28" customFormat="1" ht="37.5">
      <c r="A105" s="24"/>
      <c r="B105" s="40" t="s">
        <v>26</v>
      </c>
      <c r="C105" s="2">
        <f>13845-451.9</f>
        <v>13393.1</v>
      </c>
      <c r="D105" s="2">
        <v>15405</v>
      </c>
      <c r="E105" s="5">
        <f>C105-D105</f>
        <v>-2011.8999999999996</v>
      </c>
      <c r="F105" s="2">
        <v>12943.9</v>
      </c>
      <c r="G105" s="2">
        <v>16575</v>
      </c>
      <c r="H105" s="2">
        <v>12663.8</v>
      </c>
      <c r="I105" s="2">
        <v>17355</v>
      </c>
      <c r="J105" s="5">
        <f t="shared" si="3"/>
        <v>-4691.200000000001</v>
      </c>
    </row>
    <row r="106" spans="1:10" s="28" customFormat="1" ht="37.5">
      <c r="A106" s="24"/>
      <c r="B106" s="40" t="s">
        <v>25</v>
      </c>
      <c r="C106" s="2">
        <v>2400</v>
      </c>
      <c r="D106" s="2">
        <v>5000</v>
      </c>
      <c r="E106" s="5">
        <f>C106-D106</f>
        <v>-2600</v>
      </c>
      <c r="F106" s="2">
        <v>2243.8</v>
      </c>
      <c r="G106" s="2">
        <v>6000</v>
      </c>
      <c r="H106" s="2">
        <v>2195.2</v>
      </c>
      <c r="I106" s="2">
        <v>7000</v>
      </c>
      <c r="J106" s="5">
        <f t="shared" si="3"/>
        <v>-4804.8</v>
      </c>
    </row>
    <row r="107" spans="1:10" s="28" customFormat="1" ht="37.5">
      <c r="A107" s="24"/>
      <c r="B107" s="40" t="s">
        <v>24</v>
      </c>
      <c r="C107" s="2">
        <v>300</v>
      </c>
      <c r="D107" s="2">
        <v>300</v>
      </c>
      <c r="E107" s="5">
        <f>C107-D107</f>
        <v>0</v>
      </c>
      <c r="F107" s="2">
        <v>280.4</v>
      </c>
      <c r="G107" s="2">
        <v>300</v>
      </c>
      <c r="H107" s="2">
        <v>274.4</v>
      </c>
      <c r="I107" s="2">
        <v>300</v>
      </c>
      <c r="J107" s="5">
        <f t="shared" si="3"/>
        <v>-25.600000000000023</v>
      </c>
    </row>
    <row r="108" spans="1:10" s="28" customFormat="1" ht="56.25">
      <c r="A108" s="24"/>
      <c r="B108" s="41" t="s">
        <v>135</v>
      </c>
      <c r="C108" s="2">
        <v>39600</v>
      </c>
      <c r="D108" s="2"/>
      <c r="E108" s="5">
        <f>C108-D108</f>
        <v>39600</v>
      </c>
      <c r="F108" s="2">
        <v>12195</v>
      </c>
      <c r="G108" s="2"/>
      <c r="H108" s="2">
        <v>12195</v>
      </c>
      <c r="I108" s="2"/>
      <c r="J108" s="5">
        <f t="shared" si="3"/>
        <v>12195</v>
      </c>
    </row>
    <row r="109" spans="1:10" s="28" customFormat="1" ht="18.75">
      <c r="A109" s="24" t="s">
        <v>23</v>
      </c>
      <c r="B109" s="21" t="s">
        <v>136</v>
      </c>
      <c r="C109" s="2">
        <v>30</v>
      </c>
      <c r="D109" s="2">
        <f>35+90</f>
        <v>125</v>
      </c>
      <c r="E109" s="5">
        <f>C109-D109</f>
        <v>-95</v>
      </c>
      <c r="F109" s="2">
        <v>28</v>
      </c>
      <c r="G109" s="2">
        <f>37.5+90</f>
        <v>127.5</v>
      </c>
      <c r="H109" s="2">
        <v>27.4</v>
      </c>
      <c r="I109" s="2">
        <f>40+90</f>
        <v>130</v>
      </c>
      <c r="J109" s="5">
        <f t="shared" si="3"/>
        <v>-102.6</v>
      </c>
    </row>
    <row r="110" spans="1:10" ht="37.5">
      <c r="A110" s="24" t="s">
        <v>22</v>
      </c>
      <c r="B110" s="20" t="s">
        <v>21</v>
      </c>
      <c r="C110" s="2">
        <v>1591.2</v>
      </c>
      <c r="D110" s="2">
        <v>1591.2</v>
      </c>
      <c r="E110" s="5">
        <f>C110-D110</f>
        <v>0</v>
      </c>
      <c r="F110" s="1">
        <v>1684.8</v>
      </c>
      <c r="G110" s="1">
        <v>1684.8</v>
      </c>
      <c r="H110" s="1">
        <v>1778.4</v>
      </c>
      <c r="I110" s="1">
        <v>1778.4</v>
      </c>
      <c r="J110" s="5">
        <f t="shared" si="3"/>
        <v>0</v>
      </c>
    </row>
    <row r="111" spans="1:10" ht="61.5" customHeight="1">
      <c r="A111" s="24"/>
      <c r="B111" s="20" t="s">
        <v>105</v>
      </c>
      <c r="C111" s="2">
        <v>21</v>
      </c>
      <c r="D111" s="2">
        <v>21</v>
      </c>
      <c r="E111" s="5">
        <f>C111-D111</f>
        <v>0</v>
      </c>
      <c r="F111" s="1">
        <v>21</v>
      </c>
      <c r="G111" s="1">
        <v>21</v>
      </c>
      <c r="H111" s="1">
        <v>21</v>
      </c>
      <c r="I111" s="1">
        <v>21</v>
      </c>
      <c r="J111" s="5">
        <f t="shared" si="3"/>
        <v>0</v>
      </c>
    </row>
    <row r="112" spans="1:10" s="28" customFormat="1" ht="18.75" hidden="1">
      <c r="A112" s="24" t="s">
        <v>20</v>
      </c>
      <c r="B112" s="20" t="s">
        <v>141</v>
      </c>
      <c r="C112" s="2"/>
      <c r="D112" s="2"/>
      <c r="E112" s="5">
        <f>C112-D112</f>
        <v>0</v>
      </c>
      <c r="F112" s="2"/>
      <c r="G112" s="2"/>
      <c r="H112" s="2"/>
      <c r="I112" s="2"/>
      <c r="J112" s="5">
        <f t="shared" si="3"/>
        <v>0</v>
      </c>
    </row>
    <row r="113" spans="1:10" s="28" customFormat="1" ht="18.75">
      <c r="A113" s="24"/>
      <c r="B113" s="31" t="s">
        <v>115</v>
      </c>
      <c r="C113" s="3">
        <f>C114+C118+C119+C135+C146+C147+C157</f>
        <v>266155.83999999997</v>
      </c>
      <c r="D113" s="3"/>
      <c r="E113" s="5">
        <f>C113-D113</f>
        <v>266155.83999999997</v>
      </c>
      <c r="F113" s="3">
        <f>F114+F118+F119+F135+F146+F147+F157</f>
        <v>239625.33</v>
      </c>
      <c r="G113" s="3"/>
      <c r="H113" s="3">
        <f>H114+H118+H119+H135+H146+H147+H157</f>
        <v>234312.56999999998</v>
      </c>
      <c r="I113" s="3"/>
      <c r="J113" s="5">
        <f t="shared" si="3"/>
        <v>234312.56999999998</v>
      </c>
    </row>
    <row r="114" spans="1:10" s="28" customFormat="1" ht="18.75">
      <c r="A114" s="24"/>
      <c r="B114" s="42" t="s">
        <v>19</v>
      </c>
      <c r="C114" s="2">
        <f>SUM(C116:C117)</f>
        <v>3231.4</v>
      </c>
      <c r="D114" s="2"/>
      <c r="E114" s="5">
        <f>C114-D114</f>
        <v>3231.4</v>
      </c>
      <c r="F114" s="3">
        <f>F116+F117</f>
        <v>3479.8</v>
      </c>
      <c r="G114" s="3"/>
      <c r="H114" s="3">
        <f>H116+H117</f>
        <v>3465.7</v>
      </c>
      <c r="I114" s="3"/>
      <c r="J114" s="5">
        <f t="shared" si="3"/>
        <v>3465.7</v>
      </c>
    </row>
    <row r="115" spans="1:10" s="28" customFormat="1" ht="18.75">
      <c r="A115" s="24"/>
      <c r="B115" s="43" t="s">
        <v>3</v>
      </c>
      <c r="C115" s="2"/>
      <c r="D115" s="2"/>
      <c r="E115" s="5"/>
      <c r="F115" s="2"/>
      <c r="G115" s="2"/>
      <c r="H115" s="1"/>
      <c r="I115" s="2"/>
      <c r="J115" s="5"/>
    </row>
    <row r="116" spans="1:10" s="28" customFormat="1" ht="75">
      <c r="A116" s="24"/>
      <c r="B116" s="44" t="s">
        <v>121</v>
      </c>
      <c r="C116" s="2">
        <v>2825.4</v>
      </c>
      <c r="D116" s="2">
        <v>10895.5</v>
      </c>
      <c r="E116" s="5">
        <f>C116-D116</f>
        <v>-8070.1</v>
      </c>
      <c r="F116" s="2">
        <v>2825.4</v>
      </c>
      <c r="G116" s="2">
        <v>4932</v>
      </c>
      <c r="H116" s="1">
        <v>2825.4</v>
      </c>
      <c r="I116" s="2">
        <v>4605.3</v>
      </c>
      <c r="J116" s="5">
        <f t="shared" si="3"/>
        <v>-1779.9</v>
      </c>
    </row>
    <row r="117" spans="1:10" s="28" customFormat="1" ht="18.75">
      <c r="A117" s="24"/>
      <c r="B117" s="44" t="s">
        <v>18</v>
      </c>
      <c r="C117" s="2">
        <v>406</v>
      </c>
      <c r="D117" s="2">
        <v>700</v>
      </c>
      <c r="E117" s="5">
        <f>C117-D117</f>
        <v>-294</v>
      </c>
      <c r="F117" s="2">
        <v>654.4</v>
      </c>
      <c r="G117" s="2">
        <v>700</v>
      </c>
      <c r="H117" s="1">
        <v>640.3</v>
      </c>
      <c r="I117" s="2">
        <v>700</v>
      </c>
      <c r="J117" s="5">
        <f t="shared" si="3"/>
        <v>-59.700000000000045</v>
      </c>
    </row>
    <row r="118" spans="1:10" s="28" customFormat="1" ht="37.5">
      <c r="A118" s="24"/>
      <c r="B118" s="42" t="s">
        <v>17</v>
      </c>
      <c r="C118" s="2">
        <f>6000-186.6</f>
        <v>5813.4</v>
      </c>
      <c r="D118" s="2">
        <v>10000</v>
      </c>
      <c r="E118" s="5">
        <f>C118-D118</f>
        <v>-4186.6</v>
      </c>
      <c r="F118" s="5">
        <v>5609.5</v>
      </c>
      <c r="G118" s="2">
        <v>10000</v>
      </c>
      <c r="H118" s="3">
        <v>5488.1</v>
      </c>
      <c r="I118" s="2">
        <v>10000</v>
      </c>
      <c r="J118" s="5">
        <f aca="true" t="shared" si="4" ref="J118:J147">H118-I118</f>
        <v>-4511.9</v>
      </c>
    </row>
    <row r="119" spans="1:10" s="28" customFormat="1" ht="18.75">
      <c r="A119" s="24"/>
      <c r="B119" s="42" t="s">
        <v>16</v>
      </c>
      <c r="C119" s="3">
        <f>C121+C122+C123+C124+C125+C126+C130+C131+C132+C133+C129</f>
        <v>31605.539999999997</v>
      </c>
      <c r="D119" s="3"/>
      <c r="E119" s="5">
        <f>C119-D119</f>
        <v>31605.539999999997</v>
      </c>
      <c r="F119" s="3">
        <f>F121+F122+F123+F124+F125+F126+F130+F131+F132+F133+F129</f>
        <v>24234.83</v>
      </c>
      <c r="G119" s="3"/>
      <c r="H119" s="3">
        <f>H121+H122+H123+H124+H125+H126+H130+H131+H132+H133+H129</f>
        <v>21797.47</v>
      </c>
      <c r="I119" s="3"/>
      <c r="J119" s="5">
        <f t="shared" si="4"/>
        <v>21797.47</v>
      </c>
    </row>
    <row r="120" spans="1:10" s="28" customFormat="1" ht="18.75">
      <c r="A120" s="24"/>
      <c r="B120" s="43" t="s">
        <v>3</v>
      </c>
      <c r="C120" s="2"/>
      <c r="D120" s="2"/>
      <c r="E120" s="5">
        <f>C120-D120</f>
        <v>0</v>
      </c>
      <c r="F120" s="2"/>
      <c r="G120" s="2"/>
      <c r="H120" s="1"/>
      <c r="I120" s="2"/>
      <c r="J120" s="5">
        <f t="shared" si="4"/>
        <v>0</v>
      </c>
    </row>
    <row r="121" spans="1:10" s="28" customFormat="1" ht="37.5">
      <c r="A121" s="24"/>
      <c r="B121" s="44" t="s">
        <v>111</v>
      </c>
      <c r="C121" s="2">
        <f>4250-132.2</f>
        <v>4117.8</v>
      </c>
      <c r="D121" s="2">
        <v>4500</v>
      </c>
      <c r="E121" s="5">
        <f>C121-D121</f>
        <v>-382.1999999999998</v>
      </c>
      <c r="F121" s="2">
        <v>3973.4</v>
      </c>
      <c r="G121" s="2">
        <v>4500</v>
      </c>
      <c r="H121" s="1">
        <v>3887.4</v>
      </c>
      <c r="I121" s="2">
        <v>4500</v>
      </c>
      <c r="J121" s="5">
        <f t="shared" si="4"/>
        <v>-612.5999999999999</v>
      </c>
    </row>
    <row r="122" spans="1:10" s="28" customFormat="1" ht="18.75">
      <c r="A122" s="24"/>
      <c r="B122" s="44" t="s">
        <v>15</v>
      </c>
      <c r="C122" s="2">
        <f>10000-311</f>
        <v>9689</v>
      </c>
      <c r="D122" s="2">
        <v>12000</v>
      </c>
      <c r="E122" s="5">
        <f>C122-D122</f>
        <v>-2311</v>
      </c>
      <c r="F122" s="2">
        <v>5721.7</v>
      </c>
      <c r="G122" s="2">
        <v>6120</v>
      </c>
      <c r="H122" s="1">
        <v>3658.37</v>
      </c>
      <c r="I122" s="2">
        <v>4000</v>
      </c>
      <c r="J122" s="5">
        <f t="shared" si="4"/>
        <v>-341.6300000000001</v>
      </c>
    </row>
    <row r="123" spans="1:10" s="28" customFormat="1" ht="56.25">
      <c r="A123" s="24"/>
      <c r="B123" s="44" t="s">
        <v>14</v>
      </c>
      <c r="C123" s="2">
        <f>6000-186.6</f>
        <v>5813.4</v>
      </c>
      <c r="D123" s="2">
        <v>6000</v>
      </c>
      <c r="E123" s="5">
        <f>C123-D123</f>
        <v>-186.60000000000036</v>
      </c>
      <c r="F123" s="2">
        <v>3489.5</v>
      </c>
      <c r="G123" s="2">
        <v>6000</v>
      </c>
      <c r="H123" s="1">
        <v>3414</v>
      </c>
      <c r="I123" s="2">
        <v>6000</v>
      </c>
      <c r="J123" s="5">
        <f t="shared" si="4"/>
        <v>-2586</v>
      </c>
    </row>
    <row r="124" spans="1:10" s="28" customFormat="1" ht="18.75">
      <c r="A124" s="24"/>
      <c r="B124" s="44" t="s">
        <v>13</v>
      </c>
      <c r="C124" s="2">
        <f>364-11.3</f>
        <v>352.7</v>
      </c>
      <c r="D124" s="2">
        <v>364</v>
      </c>
      <c r="E124" s="5">
        <f>C124-D124</f>
        <v>-11.300000000000011</v>
      </c>
      <c r="F124" s="2">
        <v>340.3</v>
      </c>
      <c r="G124" s="2">
        <v>364</v>
      </c>
      <c r="H124" s="1">
        <v>332.9</v>
      </c>
      <c r="I124" s="2">
        <v>364</v>
      </c>
      <c r="J124" s="5">
        <f t="shared" si="4"/>
        <v>-31.100000000000023</v>
      </c>
    </row>
    <row r="125" spans="1:10" s="28" customFormat="1" ht="37.5">
      <c r="A125" s="24"/>
      <c r="B125" s="44" t="s">
        <v>12</v>
      </c>
      <c r="C125" s="2"/>
      <c r="D125" s="2"/>
      <c r="E125" s="5">
        <f>C125-D125</f>
        <v>0</v>
      </c>
      <c r="F125" s="2"/>
      <c r="G125" s="2"/>
      <c r="H125" s="1"/>
      <c r="I125" s="2"/>
      <c r="J125" s="5">
        <f t="shared" si="4"/>
        <v>0</v>
      </c>
    </row>
    <row r="126" spans="1:10" s="28" customFormat="1" ht="18.75">
      <c r="A126" s="24"/>
      <c r="B126" s="44" t="s">
        <v>11</v>
      </c>
      <c r="C126" s="1">
        <f aca="true" t="shared" si="5" ref="C126:J126">C127+C128</f>
        <v>3875.64</v>
      </c>
      <c r="D126" s="1">
        <f t="shared" si="5"/>
        <v>11749.5</v>
      </c>
      <c r="E126" s="3">
        <f t="shared" si="5"/>
        <v>-7873.86</v>
      </c>
      <c r="F126" s="1">
        <f t="shared" si="5"/>
        <v>3754.6</v>
      </c>
      <c r="G126" s="1">
        <f t="shared" si="5"/>
        <v>5880</v>
      </c>
      <c r="H126" s="1">
        <f t="shared" si="5"/>
        <v>3674</v>
      </c>
      <c r="I126" s="1">
        <f t="shared" si="5"/>
        <v>5869.5</v>
      </c>
      <c r="J126" s="3">
        <f t="shared" si="5"/>
        <v>-2195.5</v>
      </c>
    </row>
    <row r="127" spans="1:10" s="28" customFormat="1" ht="18.75">
      <c r="A127" s="24"/>
      <c r="B127" s="45" t="s">
        <v>123</v>
      </c>
      <c r="C127" s="2">
        <f>4000-124.4-302.06</f>
        <v>3573.54</v>
      </c>
      <c r="D127" s="2">
        <v>11749.5</v>
      </c>
      <c r="E127" s="5">
        <f>C127-D127</f>
        <v>-8175.96</v>
      </c>
      <c r="F127" s="2">
        <v>3739.6</v>
      </c>
      <c r="G127" s="2">
        <v>5880</v>
      </c>
      <c r="H127" s="1">
        <v>3659</v>
      </c>
      <c r="I127" s="2">
        <v>5869.5</v>
      </c>
      <c r="J127" s="5">
        <f>H127-I127</f>
        <v>-2210.5</v>
      </c>
    </row>
    <row r="128" spans="1:10" s="28" customFormat="1" ht="18.75">
      <c r="A128" s="24"/>
      <c r="B128" s="45" t="s">
        <v>124</v>
      </c>
      <c r="C128" s="2">
        <v>302.1</v>
      </c>
      <c r="D128" s="2">
        <v>0</v>
      </c>
      <c r="E128" s="5">
        <f>C128-D128</f>
        <v>302.1</v>
      </c>
      <c r="F128" s="2">
        <v>15</v>
      </c>
      <c r="G128" s="2">
        <v>0</v>
      </c>
      <c r="H128" s="1">
        <v>15</v>
      </c>
      <c r="I128" s="2">
        <v>0</v>
      </c>
      <c r="J128" s="5">
        <f t="shared" si="4"/>
        <v>15</v>
      </c>
    </row>
    <row r="129" spans="1:10" s="28" customFormat="1" ht="24.75" customHeight="1">
      <c r="A129" s="24"/>
      <c r="B129" s="44" t="s">
        <v>10</v>
      </c>
      <c r="C129" s="2">
        <v>0</v>
      </c>
      <c r="D129" s="2">
        <v>8000</v>
      </c>
      <c r="E129" s="5">
        <f>C129-D129</f>
        <v>-8000</v>
      </c>
      <c r="F129" s="2">
        <v>0</v>
      </c>
      <c r="G129" s="2">
        <v>0</v>
      </c>
      <c r="H129" s="1">
        <v>0</v>
      </c>
      <c r="I129" s="2">
        <v>0</v>
      </c>
      <c r="J129" s="5">
        <f t="shared" si="4"/>
        <v>0</v>
      </c>
    </row>
    <row r="130" spans="1:10" s="28" customFormat="1" ht="18.75">
      <c r="A130" s="24"/>
      <c r="B130" s="44" t="s">
        <v>125</v>
      </c>
      <c r="C130" s="2">
        <v>100</v>
      </c>
      <c r="D130" s="2">
        <v>500</v>
      </c>
      <c r="E130" s="5">
        <f>C130-D130</f>
        <v>-400</v>
      </c>
      <c r="F130" s="2">
        <v>0</v>
      </c>
      <c r="G130" s="2">
        <v>500</v>
      </c>
      <c r="H130" s="1">
        <v>0</v>
      </c>
      <c r="I130" s="2">
        <v>500</v>
      </c>
      <c r="J130" s="5">
        <f t="shared" si="4"/>
        <v>-500</v>
      </c>
    </row>
    <row r="131" spans="1:10" s="28" customFormat="1" ht="54" customHeight="1">
      <c r="A131" s="24"/>
      <c r="B131" s="44" t="s">
        <v>9</v>
      </c>
      <c r="C131" s="2">
        <f>6156-191.5</f>
        <v>5964.5</v>
      </c>
      <c r="D131" s="2">
        <v>11354</v>
      </c>
      <c r="E131" s="5">
        <f>C131-D131</f>
        <v>-5389.5</v>
      </c>
      <c r="F131" s="2">
        <v>5755.33</v>
      </c>
      <c r="G131" s="2">
        <v>11354</v>
      </c>
      <c r="H131" s="2">
        <v>5630.8</v>
      </c>
      <c r="I131" s="2">
        <v>11354</v>
      </c>
      <c r="J131" s="5">
        <f t="shared" si="4"/>
        <v>-5723.2</v>
      </c>
    </row>
    <row r="132" spans="1:10" s="28" customFormat="1" ht="37.5">
      <c r="A132" s="24"/>
      <c r="B132" s="44" t="s">
        <v>143</v>
      </c>
      <c r="C132" s="2">
        <v>0</v>
      </c>
      <c r="D132" s="2"/>
      <c r="E132" s="5">
        <f>C132-D132</f>
        <v>0</v>
      </c>
      <c r="F132" s="2">
        <v>0</v>
      </c>
      <c r="G132" s="2"/>
      <c r="H132" s="2">
        <v>0</v>
      </c>
      <c r="I132" s="2"/>
      <c r="J132" s="5">
        <f t="shared" si="4"/>
        <v>0</v>
      </c>
    </row>
    <row r="133" spans="1:10" s="28" customFormat="1" ht="37.5">
      <c r="A133" s="24"/>
      <c r="B133" s="44" t="s">
        <v>122</v>
      </c>
      <c r="C133" s="2">
        <v>1692.5</v>
      </c>
      <c r="D133" s="2">
        <v>1200</v>
      </c>
      <c r="E133" s="5">
        <f>C133-D133</f>
        <v>492.5</v>
      </c>
      <c r="F133" s="2">
        <v>1200</v>
      </c>
      <c r="G133" s="2">
        <v>1200</v>
      </c>
      <c r="H133" s="2">
        <v>1200</v>
      </c>
      <c r="I133" s="2">
        <v>1200</v>
      </c>
      <c r="J133" s="5">
        <f t="shared" si="4"/>
        <v>0</v>
      </c>
    </row>
    <row r="134" spans="1:10" s="28" customFormat="1" ht="18.75" hidden="1">
      <c r="A134" s="24"/>
      <c r="B134" s="46"/>
      <c r="C134" s="2"/>
      <c r="D134" s="2"/>
      <c r="E134" s="5">
        <f>C134-D134</f>
        <v>0</v>
      </c>
      <c r="F134" s="2"/>
      <c r="G134" s="2"/>
      <c r="H134" s="2"/>
      <c r="I134" s="2"/>
      <c r="J134" s="5">
        <f t="shared" si="4"/>
        <v>0</v>
      </c>
    </row>
    <row r="135" spans="1:10" s="28" customFormat="1" ht="18.75">
      <c r="A135" s="24"/>
      <c r="B135" s="42" t="s">
        <v>126</v>
      </c>
      <c r="C135" s="5">
        <f>SUM(C142:C145)</f>
        <v>16504.3</v>
      </c>
      <c r="D135" s="5">
        <f>SUM(D142:D145)</f>
        <v>16504.3</v>
      </c>
      <c r="E135" s="5">
        <f>C135-D135</f>
        <v>0</v>
      </c>
      <c r="F135" s="5">
        <f>SUM(F142:F145)</f>
        <v>0</v>
      </c>
      <c r="G135" s="5">
        <f>SUM(G142:G145)</f>
        <v>0</v>
      </c>
      <c r="H135" s="5">
        <f>SUM(H142:H145)</f>
        <v>0</v>
      </c>
      <c r="I135" s="5">
        <f>SUM(I142:I145)</f>
        <v>0</v>
      </c>
      <c r="J135" s="5">
        <f t="shared" si="4"/>
        <v>0</v>
      </c>
    </row>
    <row r="136" spans="1:10" s="28" customFormat="1" ht="18.75" hidden="1">
      <c r="A136" s="24"/>
      <c r="B136" s="47" t="s">
        <v>3</v>
      </c>
      <c r="C136" s="2"/>
      <c r="D136" s="2"/>
      <c r="E136" s="5">
        <f>C136-D136</f>
        <v>0</v>
      </c>
      <c r="F136" s="2"/>
      <c r="G136" s="2"/>
      <c r="H136" s="1"/>
      <c r="I136" s="2"/>
      <c r="J136" s="5">
        <f t="shared" si="4"/>
        <v>0</v>
      </c>
    </row>
    <row r="137" spans="1:10" s="28" customFormat="1" ht="18.75">
      <c r="A137" s="24"/>
      <c r="B137" s="48" t="s">
        <v>127</v>
      </c>
      <c r="C137" s="49"/>
      <c r="D137" s="49"/>
      <c r="E137" s="5"/>
      <c r="F137" s="49"/>
      <c r="G137" s="49"/>
      <c r="H137" s="1"/>
      <c r="I137" s="49"/>
      <c r="J137" s="5"/>
    </row>
    <row r="138" spans="1:10" s="28" customFormat="1" ht="38.25" customHeight="1">
      <c r="A138" s="24"/>
      <c r="B138" s="50" t="s">
        <v>8</v>
      </c>
      <c r="C138" s="49">
        <v>0</v>
      </c>
      <c r="D138" s="49">
        <v>0</v>
      </c>
      <c r="E138" s="5">
        <f>C138-D138</f>
        <v>0</v>
      </c>
      <c r="F138" s="51">
        <v>0</v>
      </c>
      <c r="G138" s="49">
        <v>0</v>
      </c>
      <c r="H138" s="1">
        <v>0</v>
      </c>
      <c r="I138" s="49">
        <v>0</v>
      </c>
      <c r="J138" s="5">
        <f t="shared" si="4"/>
        <v>0</v>
      </c>
    </row>
    <row r="139" spans="1:10" s="28" customFormat="1" ht="38.25" customHeight="1">
      <c r="A139" s="24"/>
      <c r="B139" s="50" t="s">
        <v>119</v>
      </c>
      <c r="C139" s="49">
        <v>0</v>
      </c>
      <c r="D139" s="49">
        <v>0</v>
      </c>
      <c r="E139" s="5">
        <f>C139-D139</f>
        <v>0</v>
      </c>
      <c r="F139" s="51">
        <v>0</v>
      </c>
      <c r="G139" s="49">
        <v>0</v>
      </c>
      <c r="H139" s="1">
        <v>0</v>
      </c>
      <c r="I139" s="49">
        <v>0</v>
      </c>
      <c r="J139" s="5">
        <f t="shared" si="4"/>
        <v>0</v>
      </c>
    </row>
    <row r="140" spans="1:10" s="28" customFormat="1" ht="18.75">
      <c r="A140" s="24"/>
      <c r="B140" s="52" t="s">
        <v>7</v>
      </c>
      <c r="C140" s="49">
        <v>0</v>
      </c>
      <c r="D140" s="49">
        <v>0</v>
      </c>
      <c r="E140" s="5">
        <f>C140-D140</f>
        <v>0</v>
      </c>
      <c r="F140" s="51">
        <v>0</v>
      </c>
      <c r="G140" s="49">
        <v>0</v>
      </c>
      <c r="H140" s="1">
        <v>0</v>
      </c>
      <c r="I140" s="49">
        <v>0</v>
      </c>
      <c r="J140" s="5">
        <f t="shared" si="4"/>
        <v>0</v>
      </c>
    </row>
    <row r="141" spans="1:10" s="28" customFormat="1" ht="18.75">
      <c r="A141" s="24"/>
      <c r="B141" s="48" t="s">
        <v>89</v>
      </c>
      <c r="C141" s="49"/>
      <c r="D141" s="49"/>
      <c r="E141" s="5"/>
      <c r="F141" s="49"/>
      <c r="G141" s="49"/>
      <c r="H141" s="1"/>
      <c r="I141" s="49"/>
      <c r="J141" s="5"/>
    </row>
    <row r="142" spans="1:10" s="28" customFormat="1" ht="56.25">
      <c r="A142" s="24"/>
      <c r="B142" s="50" t="s">
        <v>106</v>
      </c>
      <c r="C142" s="49">
        <v>4226.9</v>
      </c>
      <c r="D142" s="49">
        <v>4226.9</v>
      </c>
      <c r="E142" s="5">
        <f>C142-D142</f>
        <v>0</v>
      </c>
      <c r="F142" s="51">
        <v>0</v>
      </c>
      <c r="G142" s="51">
        <v>0</v>
      </c>
      <c r="H142" s="1">
        <v>0</v>
      </c>
      <c r="I142" s="51">
        <v>0</v>
      </c>
      <c r="J142" s="5">
        <f t="shared" si="4"/>
        <v>0</v>
      </c>
    </row>
    <row r="143" spans="1:10" s="28" customFormat="1" ht="36.75" customHeight="1">
      <c r="A143" s="24"/>
      <c r="B143" s="50" t="s">
        <v>6</v>
      </c>
      <c r="C143" s="49">
        <v>1812.3</v>
      </c>
      <c r="D143" s="49">
        <v>1812.3</v>
      </c>
      <c r="E143" s="5">
        <f>C143-D143</f>
        <v>0</v>
      </c>
      <c r="F143" s="51">
        <v>0</v>
      </c>
      <c r="G143" s="51">
        <v>0</v>
      </c>
      <c r="H143" s="1">
        <v>0</v>
      </c>
      <c r="I143" s="51">
        <v>0</v>
      </c>
      <c r="J143" s="5">
        <f t="shared" si="4"/>
        <v>0</v>
      </c>
    </row>
    <row r="144" spans="1:10" s="28" customFormat="1" ht="56.25">
      <c r="A144" s="24"/>
      <c r="B144" s="50" t="s">
        <v>118</v>
      </c>
      <c r="C144" s="49">
        <v>3762.9</v>
      </c>
      <c r="D144" s="49">
        <v>3762.9</v>
      </c>
      <c r="E144" s="5">
        <f>C144-D144</f>
        <v>0</v>
      </c>
      <c r="F144" s="51">
        <v>0</v>
      </c>
      <c r="G144" s="51">
        <v>0</v>
      </c>
      <c r="H144" s="1">
        <v>0</v>
      </c>
      <c r="I144" s="51">
        <v>0</v>
      </c>
      <c r="J144" s="5">
        <f t="shared" si="4"/>
        <v>0</v>
      </c>
    </row>
    <row r="145" spans="1:10" s="28" customFormat="1" ht="56.25">
      <c r="A145" s="24"/>
      <c r="B145" s="52" t="s">
        <v>120</v>
      </c>
      <c r="C145" s="49">
        <v>6702.2</v>
      </c>
      <c r="D145" s="49">
        <v>6702.2</v>
      </c>
      <c r="E145" s="5">
        <f>C145-D145</f>
        <v>0</v>
      </c>
      <c r="F145" s="51">
        <v>0</v>
      </c>
      <c r="G145" s="51">
        <v>0</v>
      </c>
      <c r="H145" s="1">
        <v>0</v>
      </c>
      <c r="I145" s="51">
        <v>0</v>
      </c>
      <c r="J145" s="5">
        <f t="shared" si="4"/>
        <v>0</v>
      </c>
    </row>
    <row r="146" spans="1:10" s="28" customFormat="1" ht="75">
      <c r="A146" s="24"/>
      <c r="B146" s="42" t="s">
        <v>107</v>
      </c>
      <c r="C146" s="2">
        <v>3013.2</v>
      </c>
      <c r="D146" s="2"/>
      <c r="E146" s="5">
        <f>C146-D146</f>
        <v>3013.2</v>
      </c>
      <c r="F146" s="3">
        <v>3013.2</v>
      </c>
      <c r="G146" s="3"/>
      <c r="H146" s="1">
        <v>3013.2</v>
      </c>
      <c r="I146" s="3"/>
      <c r="J146" s="5">
        <f t="shared" si="4"/>
        <v>3013.2</v>
      </c>
    </row>
    <row r="147" spans="1:10" s="28" customFormat="1" ht="22.5" customHeight="1">
      <c r="A147" s="24"/>
      <c r="B147" s="53" t="s">
        <v>116</v>
      </c>
      <c r="C147" s="5">
        <f>C149+C156</f>
        <v>179379.09999999998</v>
      </c>
      <c r="D147" s="5">
        <f>D149+D156</f>
        <v>255186.5</v>
      </c>
      <c r="E147" s="5">
        <f>C147-D147</f>
        <v>-75807.40000000002</v>
      </c>
      <c r="F147" s="5">
        <f>F149+F156</f>
        <v>176784.59999999998</v>
      </c>
      <c r="G147" s="5">
        <f>G149+G156</f>
        <v>259574.8</v>
      </c>
      <c r="H147" s="5">
        <f>H149+H156</f>
        <v>176784.59999999998</v>
      </c>
      <c r="I147" s="5">
        <f>I149+I156</f>
        <v>264974.8</v>
      </c>
      <c r="J147" s="5">
        <f t="shared" si="4"/>
        <v>-88190.20000000001</v>
      </c>
    </row>
    <row r="148" spans="1:10" s="28" customFormat="1" ht="18.75">
      <c r="A148" s="24"/>
      <c r="B148" s="43" t="s">
        <v>3</v>
      </c>
      <c r="C148" s="2"/>
      <c r="D148" s="2"/>
      <c r="E148" s="5"/>
      <c r="F148" s="2"/>
      <c r="G148" s="2"/>
      <c r="H148" s="1"/>
      <c r="I148" s="2"/>
      <c r="J148" s="5"/>
    </row>
    <row r="149" spans="1:10" s="28" customFormat="1" ht="18.75">
      <c r="A149" s="24"/>
      <c r="B149" s="43" t="s">
        <v>2</v>
      </c>
      <c r="C149" s="2">
        <f>C150+C151+C152+C153+C155</f>
        <v>178497.09999999998</v>
      </c>
      <c r="D149" s="2">
        <v>245186.5</v>
      </c>
      <c r="E149" s="2">
        <f>C149-D149</f>
        <v>-66689.40000000002</v>
      </c>
      <c r="F149" s="1">
        <f>F150+F151+F152+F153+F155</f>
        <v>175902.59999999998</v>
      </c>
      <c r="G149" s="1">
        <v>253574.8</v>
      </c>
      <c r="H149" s="1">
        <f>H150+H151+H152+H153+H155</f>
        <v>175902.59999999998</v>
      </c>
      <c r="I149" s="1">
        <v>258974.8</v>
      </c>
      <c r="J149" s="2">
        <f aca="true" t="shared" si="6" ref="J149:J157">H149-I149</f>
        <v>-83072.20000000001</v>
      </c>
    </row>
    <row r="150" spans="1:10" s="28" customFormat="1" ht="18.75">
      <c r="A150" s="24"/>
      <c r="B150" s="46" t="s">
        <v>113</v>
      </c>
      <c r="C150" s="2">
        <f>95459.2+4163.9</f>
        <v>99623.09999999999</v>
      </c>
      <c r="D150" s="2"/>
      <c r="E150" s="2">
        <f>C150-D150</f>
        <v>99623.09999999999</v>
      </c>
      <c r="F150" s="1">
        <v>95459.2</v>
      </c>
      <c r="G150" s="1"/>
      <c r="H150" s="1">
        <v>95459.2</v>
      </c>
      <c r="I150" s="1"/>
      <c r="J150" s="2">
        <f t="shared" si="6"/>
        <v>95459.2</v>
      </c>
    </row>
    <row r="151" spans="1:10" s="28" customFormat="1" ht="18.75">
      <c r="A151" s="24"/>
      <c r="B151" s="46" t="s">
        <v>74</v>
      </c>
      <c r="C151" s="2">
        <v>28828.7</v>
      </c>
      <c r="D151" s="2"/>
      <c r="E151" s="2">
        <f>C151-D151</f>
        <v>28828.7</v>
      </c>
      <c r="F151" s="1">
        <v>28828.7</v>
      </c>
      <c r="G151" s="1"/>
      <c r="H151" s="1">
        <v>28828.7</v>
      </c>
      <c r="I151" s="1"/>
      <c r="J151" s="2">
        <f t="shared" si="6"/>
        <v>28828.7</v>
      </c>
    </row>
    <row r="152" spans="1:10" s="28" customFormat="1" ht="18.75">
      <c r="A152" s="24"/>
      <c r="B152" s="54" t="s">
        <v>112</v>
      </c>
      <c r="C152" s="2">
        <v>280</v>
      </c>
      <c r="D152" s="2"/>
      <c r="E152" s="2">
        <f>C152-D152</f>
        <v>280</v>
      </c>
      <c r="F152" s="1">
        <v>280</v>
      </c>
      <c r="G152" s="1"/>
      <c r="H152" s="1">
        <v>280</v>
      </c>
      <c r="I152" s="1"/>
      <c r="J152" s="2">
        <f t="shared" si="6"/>
        <v>280</v>
      </c>
    </row>
    <row r="153" spans="1:10" s="28" customFormat="1" ht="18.75">
      <c r="A153" s="24"/>
      <c r="B153" s="54" t="s">
        <v>72</v>
      </c>
      <c r="C153" s="2">
        <f>21568.8-1569.4</f>
        <v>19999.399999999998</v>
      </c>
      <c r="D153" s="2"/>
      <c r="E153" s="2">
        <f>C153-D153</f>
        <v>19999.399999999998</v>
      </c>
      <c r="F153" s="1">
        <v>21568.8</v>
      </c>
      <c r="G153" s="1"/>
      <c r="H153" s="1">
        <v>21568.8</v>
      </c>
      <c r="I153" s="1"/>
      <c r="J153" s="2">
        <f t="shared" si="6"/>
        <v>21568.8</v>
      </c>
    </row>
    <row r="154" spans="1:10" s="28" customFormat="1" ht="18.75">
      <c r="A154" s="24"/>
      <c r="B154" s="54" t="s">
        <v>5</v>
      </c>
      <c r="C154" s="2"/>
      <c r="D154" s="2"/>
      <c r="E154" s="2">
        <f>C154-D154</f>
        <v>0</v>
      </c>
      <c r="F154" s="1"/>
      <c r="G154" s="1"/>
      <c r="H154" s="1"/>
      <c r="I154" s="1"/>
      <c r="J154" s="2">
        <f t="shared" si="6"/>
        <v>0</v>
      </c>
    </row>
    <row r="155" spans="1:10" s="28" customFormat="1" ht="18.75">
      <c r="A155" s="24"/>
      <c r="B155" s="46" t="s">
        <v>1</v>
      </c>
      <c r="C155" s="2">
        <f>30721.4-955.5</f>
        <v>29765.9</v>
      </c>
      <c r="D155" s="2"/>
      <c r="E155" s="2">
        <f>C155-D155</f>
        <v>29765.9</v>
      </c>
      <c r="F155" s="1">
        <v>29765.9</v>
      </c>
      <c r="G155" s="1"/>
      <c r="H155" s="1">
        <v>29765.9</v>
      </c>
      <c r="I155" s="1"/>
      <c r="J155" s="2">
        <f t="shared" si="6"/>
        <v>29765.9</v>
      </c>
    </row>
    <row r="156" spans="1:10" s="28" customFormat="1" ht="18.75">
      <c r="A156" s="24"/>
      <c r="B156" s="46" t="s">
        <v>4</v>
      </c>
      <c r="C156" s="2">
        <v>882</v>
      </c>
      <c r="D156" s="2">
        <v>10000</v>
      </c>
      <c r="E156" s="2">
        <f>C156-D156</f>
        <v>-9118</v>
      </c>
      <c r="F156" s="1">
        <v>882</v>
      </c>
      <c r="G156" s="1">
        <v>6000</v>
      </c>
      <c r="H156" s="1">
        <v>882</v>
      </c>
      <c r="I156" s="1">
        <v>6000</v>
      </c>
      <c r="J156" s="2">
        <f t="shared" si="6"/>
        <v>-5118</v>
      </c>
    </row>
    <row r="157" spans="1:10" s="28" customFormat="1" ht="18.75">
      <c r="A157" s="24"/>
      <c r="B157" s="42" t="s">
        <v>117</v>
      </c>
      <c r="C157" s="5">
        <f>C159+C165</f>
        <v>26608.9</v>
      </c>
      <c r="D157" s="5">
        <v>155125.3</v>
      </c>
      <c r="E157" s="5">
        <f>C157-D157</f>
        <v>-128516.4</v>
      </c>
      <c r="F157" s="5">
        <f>F159+F165</f>
        <v>26503.400000000005</v>
      </c>
      <c r="G157" s="5">
        <v>122790.5</v>
      </c>
      <c r="H157" s="5">
        <f>H159+H165</f>
        <v>23763.500000000004</v>
      </c>
      <c r="I157" s="5">
        <v>114080.9</v>
      </c>
      <c r="J157" s="5">
        <f t="shared" si="6"/>
        <v>-90317.4</v>
      </c>
    </row>
    <row r="158" spans="1:10" s="28" customFormat="1" ht="18.75">
      <c r="A158" s="24"/>
      <c r="B158" s="43" t="s">
        <v>3</v>
      </c>
      <c r="C158" s="2"/>
      <c r="D158" s="2"/>
      <c r="E158" s="5"/>
      <c r="F158" s="2"/>
      <c r="G158" s="2"/>
      <c r="H158" s="1"/>
      <c r="I158" s="2"/>
      <c r="J158" s="5"/>
    </row>
    <row r="159" spans="1:10" s="28" customFormat="1" ht="18.75">
      <c r="A159" s="24"/>
      <c r="B159" s="43" t="s">
        <v>2</v>
      </c>
      <c r="C159" s="2">
        <f>C160+C161+C162+C163+C164</f>
        <v>24608.9</v>
      </c>
      <c r="D159" s="2">
        <v>40063.8</v>
      </c>
      <c r="E159" s="2">
        <f>C159-D159</f>
        <v>-15454.900000000001</v>
      </c>
      <c r="F159" s="2">
        <f>F160+F161+F162+F163+F164</f>
        <v>23886.700000000004</v>
      </c>
      <c r="G159" s="2">
        <v>42057</v>
      </c>
      <c r="H159" s="2">
        <f>H160+H161+H162+H163+H164</f>
        <v>23763.500000000004</v>
      </c>
      <c r="I159" s="2">
        <v>42164.4</v>
      </c>
      <c r="J159" s="2">
        <f aca="true" t="shared" si="7" ref="J159:J165">H159-I159</f>
        <v>-18400.899999999998</v>
      </c>
    </row>
    <row r="160" spans="1:10" s="28" customFormat="1" ht="20.25">
      <c r="A160" s="24"/>
      <c r="B160" s="46" t="s">
        <v>113</v>
      </c>
      <c r="C160" s="6">
        <f>13844.8+653.7</f>
        <v>14498.5</v>
      </c>
      <c r="D160" s="2"/>
      <c r="E160" s="2">
        <f>C160-D160</f>
        <v>14498.5</v>
      </c>
      <c r="F160" s="4">
        <v>13844.8</v>
      </c>
      <c r="G160" s="1"/>
      <c r="H160" s="4">
        <v>13844.8</v>
      </c>
      <c r="I160" s="1"/>
      <c r="J160" s="2">
        <f t="shared" si="7"/>
        <v>13844.8</v>
      </c>
    </row>
    <row r="161" spans="1:10" s="28" customFormat="1" ht="20.25">
      <c r="A161" s="24"/>
      <c r="B161" s="46" t="s">
        <v>74</v>
      </c>
      <c r="C161" s="6">
        <v>4181.1</v>
      </c>
      <c r="D161" s="2"/>
      <c r="E161" s="2">
        <f>C161-D161</f>
        <v>4181.1</v>
      </c>
      <c r="F161" s="4">
        <v>4181.1</v>
      </c>
      <c r="G161" s="1"/>
      <c r="H161" s="4">
        <v>4181.1</v>
      </c>
      <c r="I161" s="1"/>
      <c r="J161" s="2">
        <f t="shared" si="7"/>
        <v>4181.1</v>
      </c>
    </row>
    <row r="162" spans="1:10" s="28" customFormat="1" ht="20.25">
      <c r="A162" s="24"/>
      <c r="B162" s="54" t="s">
        <v>112</v>
      </c>
      <c r="C162" s="6">
        <v>42.7</v>
      </c>
      <c r="D162" s="2"/>
      <c r="E162" s="2">
        <f>C162-D162</f>
        <v>42.7</v>
      </c>
      <c r="F162" s="4">
        <v>42.7</v>
      </c>
      <c r="G162" s="1"/>
      <c r="H162" s="4">
        <v>42.7</v>
      </c>
      <c r="I162" s="1"/>
      <c r="J162" s="2">
        <f t="shared" si="7"/>
        <v>42.7</v>
      </c>
    </row>
    <row r="163" spans="1:10" s="28" customFormat="1" ht="20.25">
      <c r="A163" s="24"/>
      <c r="B163" s="54" t="s">
        <v>72</v>
      </c>
      <c r="C163" s="6">
        <v>210.4</v>
      </c>
      <c r="D163" s="2"/>
      <c r="E163" s="2">
        <f>C163-D163</f>
        <v>210.4</v>
      </c>
      <c r="F163" s="1">
        <v>210.4</v>
      </c>
      <c r="G163" s="1"/>
      <c r="H163" s="1">
        <v>210.4</v>
      </c>
      <c r="I163" s="1"/>
      <c r="J163" s="2">
        <f t="shared" si="7"/>
        <v>210.4</v>
      </c>
    </row>
    <row r="164" spans="1:10" s="28" customFormat="1" ht="20.25">
      <c r="A164" s="24"/>
      <c r="B164" s="46" t="s">
        <v>1</v>
      </c>
      <c r="C164" s="6">
        <f>6000-323.8</f>
        <v>5676.2</v>
      </c>
      <c r="D164" s="2"/>
      <c r="E164" s="2">
        <f>C164-D164</f>
        <v>5676.2</v>
      </c>
      <c r="F164" s="1">
        <v>5607.7</v>
      </c>
      <c r="G164" s="1"/>
      <c r="H164" s="1">
        <v>5484.5</v>
      </c>
      <c r="I164" s="1"/>
      <c r="J164" s="2">
        <f t="shared" si="7"/>
        <v>5484.5</v>
      </c>
    </row>
    <row r="165" spans="1:10" s="28" customFormat="1" ht="20.25">
      <c r="A165" s="24"/>
      <c r="B165" s="46" t="s">
        <v>0</v>
      </c>
      <c r="C165" s="6">
        <v>2000</v>
      </c>
      <c r="D165" s="2">
        <v>115061.5</v>
      </c>
      <c r="E165" s="2">
        <f>C165-D165</f>
        <v>-113061.5</v>
      </c>
      <c r="F165" s="1">
        <v>2616.7</v>
      </c>
      <c r="G165" s="1">
        <v>80733.5</v>
      </c>
      <c r="H165" s="1">
        <v>0</v>
      </c>
      <c r="I165" s="1">
        <v>71916.5</v>
      </c>
      <c r="J165" s="2">
        <f t="shared" si="7"/>
        <v>-71916.5</v>
      </c>
    </row>
    <row r="166" s="28" customFormat="1" ht="18.75">
      <c r="A166" s="24"/>
    </row>
  </sheetData>
  <sheetProtection/>
  <autoFilter ref="A8:K166"/>
  <mergeCells count="7">
    <mergeCell ref="H1:J1"/>
    <mergeCell ref="B6:B7"/>
    <mergeCell ref="C6:E6"/>
    <mergeCell ref="F6:G6"/>
    <mergeCell ref="H6:J6"/>
    <mergeCell ref="B3:J3"/>
    <mergeCell ref="B4:J4"/>
  </mergeCells>
  <conditionalFormatting sqref="B138:B140 B142:B145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 horizontalCentered="1"/>
  <pageMargins left="0.5905511811023623" right="0.3937007874015748" top="0.7874015748031497" bottom="0.5905511811023623" header="0.5118110236220472" footer="0.5118110236220472"/>
  <pageSetup fitToHeight="0" horizontalDpi="600" verticalDpi="600" orientation="landscape" paperSize="9" scale="48" r:id="rId1"/>
  <rowBreaks count="3" manualBreakCount="3">
    <brk id="73" min="1" max="12" man="1"/>
    <brk id="99" min="1" max="12" man="1"/>
    <brk id="12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Chernov</dc:creator>
  <cp:keywords/>
  <dc:description/>
  <cp:lastModifiedBy>Пользователь</cp:lastModifiedBy>
  <cp:lastPrinted>2019-10-23T09:32:36Z</cp:lastPrinted>
  <dcterms:created xsi:type="dcterms:W3CDTF">2019-10-18T12:10:24Z</dcterms:created>
  <dcterms:modified xsi:type="dcterms:W3CDTF">2019-10-28T11:03:11Z</dcterms:modified>
  <cp:category/>
  <cp:version/>
  <cp:contentType/>
  <cp:contentStatus/>
</cp:coreProperties>
</file>