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0305" tabRatio="496"/>
  </bookViews>
  <sheets>
    <sheet name="29.10.2020 (2)" sheetId="19" r:id="rId1"/>
  </sheets>
  <definedNames>
    <definedName name="_xlnm.Print_Titles" localSheetId="0">'29.10.2020 (2)'!$3:$4</definedName>
    <definedName name="_xlnm.Print_Area" localSheetId="0">'29.10.2020 (2)'!$A$1:$Q$126</definedName>
  </definedNames>
  <calcPr calcId="152511"/>
</workbook>
</file>

<file path=xl/calcChain.xml><?xml version="1.0" encoding="utf-8"?>
<calcChain xmlns="http://schemas.openxmlformats.org/spreadsheetml/2006/main">
  <c r="N6" i="19" l="1"/>
  <c r="K6" i="19"/>
  <c r="N16" i="19"/>
  <c r="N113" i="19"/>
  <c r="K113" i="19"/>
  <c r="N57" i="19" l="1"/>
  <c r="G12" i="19" l="1"/>
  <c r="H23" i="19"/>
  <c r="F95" i="19" l="1"/>
  <c r="F57" i="19"/>
  <c r="F52" i="19"/>
  <c r="F49" i="19"/>
  <c r="F46" i="19"/>
  <c r="F19" i="19"/>
  <c r="F12" i="19"/>
  <c r="L131" i="19"/>
  <c r="L130" i="19"/>
  <c r="L129" i="19"/>
  <c r="L128" i="19"/>
  <c r="L127" i="19"/>
  <c r="L125" i="19"/>
  <c r="H125" i="19"/>
  <c r="L124" i="19"/>
  <c r="H124" i="19"/>
  <c r="O123" i="19"/>
  <c r="L123" i="19"/>
  <c r="H123" i="19"/>
  <c r="O121" i="19"/>
  <c r="L121" i="19"/>
  <c r="H121" i="19"/>
  <c r="O120" i="19"/>
  <c r="L120" i="19"/>
  <c r="G120" i="19"/>
  <c r="E120" i="19"/>
  <c r="O119" i="19"/>
  <c r="L119" i="19"/>
  <c r="H119" i="19"/>
  <c r="O118" i="19"/>
  <c r="L118" i="19"/>
  <c r="G118" i="19"/>
  <c r="E118" i="19"/>
  <c r="O117" i="19"/>
  <c r="L117" i="19"/>
  <c r="H117" i="19"/>
  <c r="O116" i="19"/>
  <c r="O115" i="19"/>
  <c r="L115" i="19"/>
  <c r="O113" i="19"/>
  <c r="L113" i="19"/>
  <c r="H113" i="19"/>
  <c r="O112" i="19"/>
  <c r="L112" i="19"/>
  <c r="H112" i="19"/>
  <c r="N109" i="19"/>
  <c r="M109" i="19"/>
  <c r="L109" i="19"/>
  <c r="K109" i="19"/>
  <c r="J109" i="19"/>
  <c r="I109" i="19"/>
  <c r="H109" i="19"/>
  <c r="G109" i="19"/>
  <c r="O108" i="19"/>
  <c r="L108" i="19"/>
  <c r="H108" i="19"/>
  <c r="O107" i="19"/>
  <c r="L107" i="19"/>
  <c r="H107" i="19"/>
  <c r="O106" i="19"/>
  <c r="L106" i="19"/>
  <c r="H106" i="19"/>
  <c r="O105" i="19"/>
  <c r="L105" i="19"/>
  <c r="H105" i="19"/>
  <c r="M104" i="19"/>
  <c r="J104" i="19"/>
  <c r="E104" i="19"/>
  <c r="H104" i="19" s="1"/>
  <c r="H103" i="19"/>
  <c r="H102" i="19"/>
  <c r="H101" i="19"/>
  <c r="H100" i="19"/>
  <c r="H99" i="19"/>
  <c r="H98" i="19"/>
  <c r="E95" i="19"/>
  <c r="G94" i="19"/>
  <c r="H94" i="19" s="1"/>
  <c r="O93" i="19"/>
  <c r="L93" i="19"/>
  <c r="H93" i="19"/>
  <c r="H92" i="19"/>
  <c r="H91" i="19"/>
  <c r="H90" i="19"/>
  <c r="L89" i="19"/>
  <c r="H88" i="19"/>
  <c r="O87" i="19"/>
  <c r="L87" i="19"/>
  <c r="H87" i="19"/>
  <c r="H86" i="19"/>
  <c r="O85" i="19"/>
  <c r="L85" i="19"/>
  <c r="H85" i="19"/>
  <c r="O84" i="19"/>
  <c r="L84" i="19"/>
  <c r="E84" i="19"/>
  <c r="O83" i="19"/>
  <c r="L83" i="19"/>
  <c r="H82" i="19"/>
  <c r="H81" i="19"/>
  <c r="O80" i="19"/>
  <c r="L80" i="19"/>
  <c r="H80" i="19"/>
  <c r="O79" i="19"/>
  <c r="L79" i="19"/>
  <c r="H79" i="19"/>
  <c r="H78" i="19"/>
  <c r="O77" i="19"/>
  <c r="L77" i="19"/>
  <c r="I77" i="19"/>
  <c r="H77" i="19"/>
  <c r="O76" i="19"/>
  <c r="L76" i="19"/>
  <c r="H76" i="19"/>
  <c r="N73" i="19"/>
  <c r="M73" i="19"/>
  <c r="M57" i="19" s="1"/>
  <c r="L73" i="19"/>
  <c r="K73" i="19"/>
  <c r="K57" i="19" s="1"/>
  <c r="J73" i="19"/>
  <c r="J57" i="19" s="1"/>
  <c r="I73" i="19"/>
  <c r="H73" i="19"/>
  <c r="G73" i="19"/>
  <c r="O72" i="19"/>
  <c r="L72" i="19"/>
  <c r="I72" i="19"/>
  <c r="H72" i="19"/>
  <c r="O71" i="19"/>
  <c r="L71" i="19"/>
  <c r="H71" i="19"/>
  <c r="O70" i="19"/>
  <c r="L70" i="19"/>
  <c r="H70" i="19"/>
  <c r="H69" i="19"/>
  <c r="O68" i="19"/>
  <c r="L68" i="19"/>
  <c r="I68" i="19"/>
  <c r="H68" i="19"/>
  <c r="H67" i="19"/>
  <c r="O66" i="19"/>
  <c r="L66" i="19"/>
  <c r="I66" i="19"/>
  <c r="H66" i="19"/>
  <c r="O65" i="19"/>
  <c r="L65" i="19"/>
  <c r="I65" i="19"/>
  <c r="H65" i="19"/>
  <c r="O64" i="19"/>
  <c r="L64" i="19"/>
  <c r="E64" i="19"/>
  <c r="E57" i="19" s="1"/>
  <c r="H63" i="19"/>
  <c r="H62" i="19"/>
  <c r="H61" i="19"/>
  <c r="O60" i="19"/>
  <c r="L60" i="19"/>
  <c r="H60" i="19"/>
  <c r="O59" i="19"/>
  <c r="L59" i="19"/>
  <c r="H59" i="19"/>
  <c r="O58" i="19"/>
  <c r="L58" i="19"/>
  <c r="H58" i="19"/>
  <c r="O56" i="19"/>
  <c r="L56" i="19"/>
  <c r="H56" i="19"/>
  <c r="O55" i="19"/>
  <c r="I55" i="19"/>
  <c r="H55" i="19"/>
  <c r="I54" i="19"/>
  <c r="H54" i="19"/>
  <c r="O53" i="19"/>
  <c r="L53" i="19"/>
  <c r="L52" i="19" s="1"/>
  <c r="I53" i="19"/>
  <c r="I52" i="19" s="1"/>
  <c r="H53" i="19"/>
  <c r="H52" i="19" s="1"/>
  <c r="N52" i="19"/>
  <c r="M52" i="19"/>
  <c r="K52" i="19"/>
  <c r="J52" i="19"/>
  <c r="G52" i="19"/>
  <c r="E52" i="19"/>
  <c r="D52" i="19"/>
  <c r="C52" i="19"/>
  <c r="O51" i="19"/>
  <c r="L51" i="19"/>
  <c r="I51" i="19"/>
  <c r="H51" i="19"/>
  <c r="O50" i="19"/>
  <c r="L50" i="19"/>
  <c r="L49" i="19" s="1"/>
  <c r="I50" i="19"/>
  <c r="H50" i="19"/>
  <c r="N49" i="19"/>
  <c r="M49" i="19"/>
  <c r="K49" i="19"/>
  <c r="J49" i="19"/>
  <c r="G49" i="19"/>
  <c r="E49" i="19"/>
  <c r="D49" i="19"/>
  <c r="C49" i="19"/>
  <c r="O48" i="19"/>
  <c r="L48" i="19"/>
  <c r="I48" i="19"/>
  <c r="H48" i="19"/>
  <c r="O47" i="19"/>
  <c r="L47" i="19"/>
  <c r="L46" i="19" s="1"/>
  <c r="I47" i="19"/>
  <c r="H47" i="19"/>
  <c r="N46" i="19"/>
  <c r="M46" i="19"/>
  <c r="K46" i="19"/>
  <c r="J46" i="19"/>
  <c r="G46" i="19"/>
  <c r="E46" i="19"/>
  <c r="D46" i="19"/>
  <c r="C46" i="19"/>
  <c r="O45" i="19"/>
  <c r="L45" i="19"/>
  <c r="O44" i="19"/>
  <c r="L44" i="19"/>
  <c r="I44" i="19"/>
  <c r="H44" i="19"/>
  <c r="H43" i="19"/>
  <c r="H42" i="19"/>
  <c r="H41" i="19"/>
  <c r="H40" i="19"/>
  <c r="O39" i="19"/>
  <c r="L39" i="19"/>
  <c r="O38" i="19"/>
  <c r="L38" i="19"/>
  <c r="O37" i="19"/>
  <c r="L37" i="19"/>
  <c r="O36" i="19"/>
  <c r="L36" i="19"/>
  <c r="H36" i="19"/>
  <c r="O35" i="19"/>
  <c r="L35" i="19"/>
  <c r="H35" i="19"/>
  <c r="O34" i="19"/>
  <c r="L34" i="19"/>
  <c r="E34" i="19"/>
  <c r="H34" i="19" s="1"/>
  <c r="O33" i="19"/>
  <c r="L33" i="19"/>
  <c r="H33" i="19"/>
  <c r="O32" i="19"/>
  <c r="L32" i="19"/>
  <c r="H32" i="19"/>
  <c r="O31" i="19"/>
  <c r="L31" i="19"/>
  <c r="H31" i="19"/>
  <c r="O30" i="19"/>
  <c r="L30" i="19"/>
  <c r="H30" i="19"/>
  <c r="O29" i="19"/>
  <c r="L29" i="19"/>
  <c r="H29" i="19"/>
  <c r="H27" i="19"/>
  <c r="O25" i="19"/>
  <c r="L25" i="19"/>
  <c r="I25" i="19"/>
  <c r="H25" i="19"/>
  <c r="O24" i="19"/>
  <c r="L24" i="19"/>
  <c r="I24" i="19"/>
  <c r="H24" i="19"/>
  <c r="O23" i="19"/>
  <c r="O22" i="19"/>
  <c r="L22" i="19"/>
  <c r="H22" i="19"/>
  <c r="D22" i="19"/>
  <c r="I22" i="19" s="1"/>
  <c r="C22" i="19"/>
  <c r="O21" i="19"/>
  <c r="L21" i="19"/>
  <c r="I21" i="19"/>
  <c r="H21" i="19"/>
  <c r="O19" i="19"/>
  <c r="L19" i="19"/>
  <c r="G19" i="19"/>
  <c r="O18" i="19"/>
  <c r="L18" i="19"/>
  <c r="I18" i="19"/>
  <c r="H18" i="19"/>
  <c r="N17" i="19"/>
  <c r="K17" i="19"/>
  <c r="E17" i="19"/>
  <c r="H17" i="19" s="1"/>
  <c r="O15" i="19"/>
  <c r="L15" i="19"/>
  <c r="I15" i="19"/>
  <c r="H15" i="19"/>
  <c r="I14" i="19"/>
  <c r="H14" i="19"/>
  <c r="O13" i="19"/>
  <c r="L13" i="19"/>
  <c r="I13" i="19"/>
  <c r="H13" i="19"/>
  <c r="N12" i="19"/>
  <c r="M12" i="19"/>
  <c r="K12" i="19"/>
  <c r="J12" i="19"/>
  <c r="E12" i="19"/>
  <c r="H12" i="19" s="1"/>
  <c r="D12" i="19"/>
  <c r="I12" i="19" s="1"/>
  <c r="C12" i="19"/>
  <c r="G16" i="19" l="1"/>
  <c r="H57" i="19"/>
  <c r="I57" i="19"/>
  <c r="O57" i="19"/>
  <c r="O6" i="19" s="1"/>
  <c r="L17" i="19"/>
  <c r="K16" i="19"/>
  <c r="O104" i="19"/>
  <c r="M16" i="19"/>
  <c r="M6" i="19" s="1"/>
  <c r="D6" i="19"/>
  <c r="M126" i="19"/>
  <c r="O17" i="19"/>
  <c r="G64" i="19"/>
  <c r="H64" i="19" s="1"/>
  <c r="G57" i="19"/>
  <c r="L104" i="19"/>
  <c r="L16" i="19" s="1"/>
  <c r="L6" i="19" s="1"/>
  <c r="J16" i="19"/>
  <c r="J6" i="19" s="1"/>
  <c r="J126" i="19" s="1"/>
  <c r="H49" i="19"/>
  <c r="G6" i="19"/>
  <c r="L57" i="19"/>
  <c r="C6" i="19"/>
  <c r="L12" i="19"/>
  <c r="O49" i="19"/>
  <c r="H84" i="19"/>
  <c r="H95" i="19"/>
  <c r="H118" i="19"/>
  <c r="E83" i="19"/>
  <c r="H83" i="19" s="1"/>
  <c r="O12" i="19"/>
  <c r="O46" i="19"/>
  <c r="O52" i="19"/>
  <c r="E45" i="19"/>
  <c r="O73" i="19"/>
  <c r="H120" i="19"/>
  <c r="I49" i="19"/>
  <c r="E6" i="19"/>
  <c r="H19" i="19"/>
  <c r="H46" i="19"/>
  <c r="I19" i="19"/>
  <c r="I16" i="19" s="1"/>
  <c r="I46" i="19"/>
  <c r="N126" i="19" l="1"/>
  <c r="K126" i="19"/>
  <c r="I64" i="19"/>
  <c r="L126" i="19"/>
  <c r="I6" i="19"/>
  <c r="I126" i="19" s="1"/>
  <c r="H16" i="19"/>
  <c r="H6" i="19" s="1"/>
  <c r="H126" i="19" s="1"/>
  <c r="G126" i="19"/>
  <c r="G45" i="19"/>
  <c r="E126" i="19"/>
  <c r="H45" i="19" l="1"/>
  <c r="I45" i="19"/>
  <c r="H128" i="19"/>
</calcChain>
</file>

<file path=xl/sharedStrings.xml><?xml version="1.0" encoding="utf-8"?>
<sst xmlns="http://schemas.openxmlformats.org/spreadsheetml/2006/main" count="152" uniqueCount="138">
  <si>
    <t>Субсидии МБУ «Управление гражданской защиты города Ульяновска», в т.ч.:</t>
  </si>
  <si>
    <t>Капитальный ремонт жилищного фонда по решению судебных инстанций</t>
  </si>
  <si>
    <t>Снос аварийных домов</t>
  </si>
  <si>
    <t>Установка приборов учёта коммунальных ресурсов и узлов погодного регулирования</t>
  </si>
  <si>
    <t>Предоставление информации о состоянии окружающей среды</t>
  </si>
  <si>
    <t>0503</t>
  </si>
  <si>
    <t>Благоустройство</t>
  </si>
  <si>
    <t>Субсидии МБУ «Городская специализированная похоронная служба», в т.ч.:</t>
  </si>
  <si>
    <t>0505</t>
  </si>
  <si>
    <t>Другие вопросы в области жилищно-коммунального хозяйства</t>
  </si>
  <si>
    <t>Строительство системы водоотведения в поселке имени Карамзина</t>
  </si>
  <si>
    <t>Строительство системы водоотведения от села Кротовка до села Баратаевка</t>
  </si>
  <si>
    <t>на иные цели</t>
  </si>
  <si>
    <t>Разработка программы комплексного развития систем коммунальной инфраструктуры</t>
  </si>
  <si>
    <t>МП «Обеспечение правопорядка и безопасности»</t>
  </si>
  <si>
    <t>Оплата услуг платёжного агента по приёму платы за наём муниципального жилья</t>
  </si>
  <si>
    <t>Актуализация схемы теплоснабжения</t>
  </si>
  <si>
    <t>Ежемесячная выплата работникам аварийно-спасательных служб</t>
  </si>
  <si>
    <t xml:space="preserve">Капитальный ремонт жилых помещений муниципального жилищного фонда </t>
  </si>
  <si>
    <t>Субсидии МБУ «Городской центр по благоустройству и озеленению», в т.ч.:</t>
  </si>
  <si>
    <t>Субсидии МБУ «Управление инженерной защиты», в т.ч.:</t>
  </si>
  <si>
    <t>Проведение работ по газификации:</t>
  </si>
  <si>
    <t>Газоснабжение жилых домов по ул. Придорожной, Малиновой, Центральной, Луговой, Сиреневой, пер. Луговому д. Протопоповка Ленинского района г.Ульяновска</t>
  </si>
  <si>
    <t>Наименование расхода</t>
  </si>
  <si>
    <t>0705</t>
  </si>
  <si>
    <t>Образование</t>
  </si>
  <si>
    <t>на финансовое обеспечение выполнения муниципального задания</t>
  </si>
  <si>
    <t>Плата за водопользование на период проведения пляжного сезона (без забора (изъятия) и с забором водных ресурсов из водного объекта для заполнения бассейна центрального пляжа)</t>
  </si>
  <si>
    <t>Разработка ПСД на строительство системы водоотведения от села Кротовка до села Баратаевка</t>
  </si>
  <si>
    <t>Строительство водопровода для СНТ в северной части города Ульяновска</t>
  </si>
  <si>
    <t>Корректировка ПСД на газоснабжение жилых домов по ул. Придорожной, Малиновой, Сиреневой, пер. Луговому дер. Протопоповка Ленинского р-на г. Ульяновска</t>
  </si>
  <si>
    <t>Обеспечение инженерной инфраструктурой земельных участков многодетных семей</t>
  </si>
  <si>
    <t xml:space="preserve">Капитальный ремонт системы водоотведения от жилого дома № 81 по ул. Ак. Павлова в Заволжском районе г. Ульяновска по решению суда </t>
  </si>
  <si>
    <t>Приведение систем водоснабжения и водоотведения в нормативное техническое состояние:</t>
  </si>
  <si>
    <t xml:space="preserve">Приобретение парковой мебели (скамейки, урны, торшеры) в скверах и парках города </t>
  </si>
  <si>
    <t>Газоснабжение жилых домов по ул. Ипподромной Ленинского района г.Ульяновска</t>
  </si>
  <si>
    <t>Корректировка ПСД и проведение гос. экспертизы проекта газоснабжения жилых домов по ул. Ипподромной Ленинского района г.Ульяновска</t>
  </si>
  <si>
    <t>Прочие мероприятия по благоустройству</t>
  </si>
  <si>
    <t>в том числе:</t>
  </si>
  <si>
    <t>содержание малых архитектурных форм</t>
  </si>
  <si>
    <t>услуги по размещению (захоронению) отходов (мусора от уборки территории) собираемых жителями, организациями во время субботников с внутриквартальных и озеленённых территорий</t>
  </si>
  <si>
    <t>МЦП "Благоустройство муниципального образования "город Ульяновск"</t>
  </si>
  <si>
    <t>Участие в реализации программы "Умный кампус и экосистема цифрового университета" (сооружение площадок для выгула собак)</t>
  </si>
  <si>
    <t xml:space="preserve">Увековечение памяти лиц, внесших особый вклад в развитие Ульяновской области </t>
  </si>
  <si>
    <t>Устройство площадок для выгула собак (в 4 районах по решению судов)</t>
  </si>
  <si>
    <t>Ликвидация несанкционированных мест складирования отходов на территории МО "город Ульяновск"</t>
  </si>
  <si>
    <t>0603</t>
  </si>
  <si>
    <t xml:space="preserve">Охрана окружающей среды </t>
  </si>
  <si>
    <t>Разработка ПСД сооружений объектов водоснабжений Свияжского месторождения продземных вод (софинансирование)</t>
  </si>
  <si>
    <t>установка приборов учёта природного газа мемориальных комплексов "Вечный огонь" на площади 30-летия Победы и бульваре Новый Венец (ПСД и СМР)</t>
  </si>
  <si>
    <t>Содержание и ремонт дворовых ливневых канализаций</t>
  </si>
  <si>
    <t>Реконструкции систем горячего водоснабжения в многоквартирных домах с автономными (крышными) котельными</t>
  </si>
  <si>
    <t>Капитальный ремонт системы водоотведения ул. Кооперативная, ул. Чапаева, 2 пер. Омский</t>
  </si>
  <si>
    <t>Мероприятия по хозяйственно-питьевому обеспечению населённых пунктов муниципального образования "город Ульяновск" (устранение нарушений требований пожарной безопасности)</t>
  </si>
  <si>
    <t>ПСД на реконструкцию аварийного многоквартирного дома ул.Докучаева, д.8</t>
  </si>
  <si>
    <t>Строительство инженерных сетей и благоустройство жилого квартала южнее с.Карлинское</t>
  </si>
  <si>
    <t>По Фонду модернизации ЖКХ Ульяновской области - текущие платежи</t>
  </si>
  <si>
    <t>оплата задолженности с 01.04.2019 по 31.12.2020</t>
  </si>
  <si>
    <t>текущие ежемесячные платежи за 2021-2023 гг.</t>
  </si>
  <si>
    <t>По Фонду модернизации ЖКХ Ульяновской области - по мировому соглашению от 20.02.2020 за период с 01.06.2016 по 31.03.2019</t>
  </si>
  <si>
    <t>По многоквартирным домам на специальных счетах</t>
  </si>
  <si>
    <t>Ремонт дворовых территорий многоквартирных домов (софинансирование)</t>
  </si>
  <si>
    <t>МЦП "Развитие территориального общественного самоуправления в муниципальном образовании "город Ульяновск"</t>
  </si>
  <si>
    <t>МЦП «Развитие муниципальной службы в администрации города Ульяновска»</t>
  </si>
  <si>
    <t>Ремонтно-реставрационные работы на объектах культурного наследия</t>
  </si>
  <si>
    <t>капитальный ремонт памятников</t>
  </si>
  <si>
    <t>Разработка ПСД на строительство приюта для животных без владельцев</t>
  </si>
  <si>
    <t xml:space="preserve">Проектно-изыскательские работы на строительство водопровода в с. Луговое </t>
  </si>
  <si>
    <t>Мероприятия по захоронению останков погибших при защите Отечества</t>
  </si>
  <si>
    <t>Подготовка жилых помещений (квартир, комнат) муниципального жилищного фонда к передаче по договорам социального найма</t>
  </si>
  <si>
    <t>Поставка и установка малых архитектурных форм (на 294 дворовых территориях многоквартирных домов муниципального образования "город Ульяновск")</t>
  </si>
  <si>
    <t>оплата задолженности с 01.06.2016 по 31.12.2020</t>
  </si>
  <si>
    <t>Разработка ПСД на газоснабжение и строительно монтажные работы в п.Каменка</t>
  </si>
  <si>
    <t>Строительство инженерных сетей и благоустройство жилого квартала р.п.Ишеевка</t>
  </si>
  <si>
    <t>Строительство инженерных сетей и благоустройство жилого квартала квартал Д г. Ульяновска</t>
  </si>
  <si>
    <t>Оплата за поставку газа к мемориальным комплексам "Вечный огонь" текущие платежи)</t>
  </si>
  <si>
    <t>Оплата за поставку газа к мемориальным комплексам "Вечный огонь" (кредиторская задолженность за 2019 г. с июля по ноябрь)</t>
  </si>
  <si>
    <t>Субсидии некоммерческим организациям, осуществляющим территориальное общественное самоуправление, на софинансирование расходов по развитию территориальных общественных самоуправлений, расположенных в границах муниципального образования "город Ульяновск"</t>
  </si>
  <si>
    <t>ПСД на строительство инженерных сетей между селом Луговое и деревней Кувшиновка</t>
  </si>
  <si>
    <t>Содержание аппарата Управления ЖКХ и благоустройства</t>
  </si>
  <si>
    <t>Разработка ПСД на кап ремонт лестнич.клетки Федерации 28/2</t>
  </si>
  <si>
    <t>Разработка ПСД на кап ремонт кровли Л.Толского 61</t>
  </si>
  <si>
    <t>ВСЕГО по Управлению ЖКХ и благоустройства (с МБУ, без аппарата Управления)</t>
  </si>
  <si>
    <t>232,9</t>
  </si>
  <si>
    <t>1692,5</t>
  </si>
  <si>
    <t>10000</t>
  </si>
  <si>
    <t>406</t>
  </si>
  <si>
    <t>1568,0</t>
  </si>
  <si>
    <t>Капитальный ремонт водопровода по ул. Звёздной</t>
  </si>
  <si>
    <t>МЦП«Охрана окружающей среды муниципального образования «город Ульяновск» на 2014-2023 годы» - Ликвидация свалок</t>
  </si>
  <si>
    <t>Отклонение от плана 2020 на 01.07.2020, %</t>
  </si>
  <si>
    <t>Оплата взносов за капитальный ремонт за муниципальные жилые помещения</t>
  </si>
  <si>
    <t>Отклонение контрольных цифр от потребности, %</t>
  </si>
  <si>
    <t>Подготовка технических заключений о состоянии МКД, техпаспортов</t>
  </si>
  <si>
    <t>Заявка на получение из областного бюджета</t>
  </si>
  <si>
    <t>Приобретение специализированной техники для нужд МУП и МБУ</t>
  </si>
  <si>
    <t xml:space="preserve">32 000,0 городской бюджет </t>
  </si>
  <si>
    <t>10 000,0 городской бюджет</t>
  </si>
  <si>
    <t>2 507,3 городской бюджет</t>
  </si>
  <si>
    <t>22 000,0 городской бюджет
50 000,0 областной бюджет</t>
  </si>
  <si>
    <t>Примечание (выделение по итогам совещаний)</t>
  </si>
  <si>
    <t>снято 4 000,0 на вывоз ТКО</t>
  </si>
  <si>
    <t>18 126,6 на 2022 и 2023 годы</t>
  </si>
  <si>
    <t>200 000,0 на 40 дворов</t>
  </si>
  <si>
    <t>100 000,0
на 80 ТОС</t>
  </si>
  <si>
    <t>60 000,0 на 600 площадок</t>
  </si>
  <si>
    <t>343 200,0
на 3 года
по 114 400,0 в год</t>
  </si>
  <si>
    <t>629 100,0
на 139 МКД</t>
  </si>
  <si>
    <t>Потребность
на 2021 год</t>
  </si>
  <si>
    <t>Потребность
на 2022 г.</t>
  </si>
  <si>
    <t>Потребность
на 2023 г.</t>
  </si>
  <si>
    <t>Проектно-изыскательские работы (памятник: «Братская могила, где похоронены 44 бойца, погибшие 10-12 сентября 1918 г.», объект культурного наследия регионального значения, б-р Новый Венец)</t>
  </si>
  <si>
    <t>13 819,5 всего в т.ч.:</t>
  </si>
  <si>
    <t>11,0 (коммунальные расходы)</t>
  </si>
  <si>
    <t>45,0 (коммунальные расходы)</t>
  </si>
  <si>
    <t xml:space="preserve">Перво-начальный бюджет на 01.01.2020 </t>
  </si>
  <si>
    <t>Бюджет 2020 г. на 01.07.2020</t>
  </si>
  <si>
    <t>Муниципальная программа "Развитие жилищно-коммунального хозяйства муниципального образования "город Ульяновск"</t>
  </si>
  <si>
    <t>Прочия мероприятия в области жилищного хозяйства:</t>
  </si>
  <si>
    <t>средства городского бюджета</t>
  </si>
  <si>
    <t>средства областного бюджета</t>
  </si>
  <si>
    <t>было</t>
  </si>
  <si>
    <t>Проект бюджета на 2021 г.</t>
  </si>
  <si>
    <t>Проект бюджета на 2022 г.</t>
  </si>
  <si>
    <t>Проект бюджета на 2023 г.</t>
  </si>
  <si>
    <t>Реализация проекта "Умный город" из них:</t>
  </si>
  <si>
    <t>Содержание фонтанов (ремонт,оплата электроэнергии, расконсервация и консервация)</t>
  </si>
  <si>
    <t>Содержание памятников</t>
  </si>
  <si>
    <t>Приобретение хозяйственного инвентаря для благоустроительных работ (краска для покраски бордюрного камня, мусорные пакеты, жилеты, перчатки и др.)</t>
  </si>
  <si>
    <t>Аренда биотуалетов (для проведения общегородских мероприятий)</t>
  </si>
  <si>
    <t>Благоустройство и устройство контейнерных площадок  из них:</t>
  </si>
  <si>
    <t>Разработка ПСД на строительство, реконструкцию, ремонт объектов водоснабжения и водоотведения в рамках реализации федерального проекта "Оздоровление реки Волга" из них:</t>
  </si>
  <si>
    <t>Ремонт и капитальный ремонт объектов озеленения (парк "Семья")</t>
  </si>
  <si>
    <t xml:space="preserve">В рамках реализации мероприятия муниципальной программы «Формирование современной городской среды на территории муниципального образования «город Ульяновск» «Благоустройство дворовых территорий муниципального образования «город Ульяновск» предусмотрены средства ТОСам </t>
  </si>
  <si>
    <r>
      <t xml:space="preserve">Субвенции на финансовое обеспечение расходного обязательства, связанных с организацией отлова и содержания безнадзорных животных </t>
    </r>
    <r>
      <rPr>
        <i/>
        <sz val="14"/>
        <rFont val="PT Astra Serif"/>
        <family val="1"/>
        <charset val="204"/>
      </rPr>
      <t>(средства областного бюджета)</t>
    </r>
  </si>
  <si>
    <r>
      <t xml:space="preserve">Субвенции на финансовое обеспечение расходных обязательств, связанного с установлением нормативов потребления населением твердого топлива </t>
    </r>
    <r>
      <rPr>
        <i/>
        <sz val="14"/>
        <rFont val="PT Astra Serif"/>
        <family val="1"/>
        <charset val="204"/>
      </rPr>
      <t>(средства областного бюджета)</t>
    </r>
  </si>
  <si>
    <t xml:space="preserve">ВСЕГО по Управлению ЖКХ и благоустройства </t>
  </si>
  <si>
    <t xml:space="preserve">Информация для граждан о проекте бюджета Управления ЖКХ и благоустройства администрации г. Ульяновска на 2021 год и плановый период 2022 и 2023 годов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</si>
</sst>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b/>
      <sz val="12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20"/>
      <color indexed="8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b/>
      <i/>
      <sz val="14"/>
      <name val="PT Astra Serif"/>
      <family val="1"/>
      <charset val="204"/>
    </font>
    <font>
      <i/>
      <sz val="14"/>
      <name val="PT Astra Serif"/>
      <family val="1"/>
      <charset val="204"/>
    </font>
    <font>
      <b/>
      <i/>
      <u/>
      <sz val="14"/>
      <color indexed="8"/>
      <name val="PT Astra Serif"/>
      <family val="1"/>
      <charset val="204"/>
    </font>
    <font>
      <i/>
      <u/>
      <sz val="14"/>
      <color indexed="8"/>
      <name val="PT Astra Serif"/>
      <family val="1"/>
      <charset val="204"/>
    </font>
    <font>
      <b/>
      <i/>
      <sz val="14"/>
      <color indexed="8"/>
      <name val="PT Astra Serif"/>
      <family val="1"/>
      <charset val="204"/>
    </font>
    <font>
      <b/>
      <sz val="13"/>
      <color indexed="8"/>
      <name val="PT Astra Serif"/>
      <family val="1"/>
      <charset val="204"/>
    </font>
    <font>
      <b/>
      <sz val="13"/>
      <name val="PT Astra Serif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indexed="8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4"/>
      <color indexed="8"/>
      <name val="PT Astra Serif"/>
      <family val="1"/>
      <charset val="204"/>
    </font>
    <font>
      <i/>
      <sz val="12"/>
      <color indexed="8"/>
      <name val="PT Astra Serif"/>
      <family val="1"/>
      <charset val="204"/>
    </font>
    <font>
      <b/>
      <i/>
      <sz val="14"/>
      <color indexed="8"/>
      <name val="PT Astra Serif"/>
      <family val="1"/>
      <charset val="204"/>
    </font>
    <font>
      <b/>
      <i/>
      <sz val="14"/>
      <color rgb="FFFF0000"/>
      <name val="PT Astra Serif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rgb="FFFF0000"/>
      <name val="PT Astra Serif"/>
      <family val="1"/>
      <charset val="204"/>
    </font>
    <font>
      <b/>
      <i/>
      <sz val="11"/>
      <color theme="1"/>
      <name val="PT Astra Serif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>
      <alignment horizontal="right"/>
    </xf>
    <xf numFmtId="0" fontId="5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7" fillId="6" borderId="0"/>
    <xf numFmtId="0" fontId="8" fillId="6" borderId="0"/>
    <xf numFmtId="0" fontId="9" fillId="0" borderId="4">
      <alignment horizontal="center" vertical="center" wrapText="1"/>
    </xf>
    <xf numFmtId="0" fontId="9" fillId="0" borderId="0"/>
    <xf numFmtId="1" fontId="9" fillId="0" borderId="4">
      <alignment horizontal="left" vertical="top" wrapText="1" indent="2"/>
    </xf>
    <xf numFmtId="1" fontId="9" fillId="0" borderId="4">
      <alignment horizontal="center" vertical="top" shrinkToFit="1"/>
    </xf>
    <xf numFmtId="0" fontId="10" fillId="0" borderId="5">
      <alignment horizontal="left"/>
    </xf>
    <xf numFmtId="4" fontId="9" fillId="0" borderId="4">
      <alignment horizontal="right" vertical="top" shrinkToFit="1"/>
    </xf>
    <xf numFmtId="4" fontId="10" fillId="7" borderId="4">
      <alignment horizontal="right" vertical="top" shrinkToFit="1"/>
    </xf>
    <xf numFmtId="0" fontId="9" fillId="0" borderId="0">
      <alignment wrapText="1"/>
    </xf>
    <xf numFmtId="0" fontId="9" fillId="0" borderId="0">
      <alignment horizontal="left" wrapText="1"/>
    </xf>
    <xf numFmtId="10" fontId="9" fillId="0" borderId="4">
      <alignment horizontal="right" vertical="top" shrinkToFit="1"/>
    </xf>
    <xf numFmtId="10" fontId="10" fillId="7" borderId="4">
      <alignment horizontal="right" vertical="top" shrinkToFit="1"/>
    </xf>
    <xf numFmtId="0" fontId="11" fillId="0" borderId="0">
      <alignment horizontal="center" wrapText="1"/>
    </xf>
    <xf numFmtId="0" fontId="11" fillId="0" borderId="0">
      <alignment horizontal="center"/>
    </xf>
    <xf numFmtId="0" fontId="9" fillId="0" borderId="0">
      <alignment horizontal="right"/>
    </xf>
    <xf numFmtId="0" fontId="5" fillId="0" borderId="0"/>
    <xf numFmtId="0" fontId="6" fillId="0" borderId="0"/>
    <xf numFmtId="0" fontId="10" fillId="0" borderId="4">
      <alignment vertical="top" wrapText="1"/>
    </xf>
    <xf numFmtId="4" fontId="10" fillId="8" borderId="4">
      <alignment horizontal="right" vertical="top" shrinkToFit="1"/>
    </xf>
    <xf numFmtId="10" fontId="10" fillId="8" borderId="4">
      <alignment horizontal="right" vertical="top" shrinkToFit="1"/>
    </xf>
    <xf numFmtId="0" fontId="1" fillId="0" borderId="0"/>
  </cellStyleXfs>
  <cellXfs count="205">
    <xf numFmtId="0" fontId="0" fillId="0" borderId="0" xfId="0"/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left" vertical="center"/>
    </xf>
    <xf numFmtId="164" fontId="3" fillId="9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4" fillId="9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4" fillId="10" borderId="1" xfId="0" applyNumberFormat="1" applyFont="1" applyFill="1" applyBorder="1" applyAlignment="1">
      <alignment horizontal="center" vertical="center" wrapText="1"/>
    </xf>
    <xf numFmtId="164" fontId="13" fillId="10" borderId="1" xfId="0" applyNumberFormat="1" applyFont="1" applyFill="1" applyBorder="1" applyAlignment="1">
      <alignment horizontal="center" vertical="center"/>
    </xf>
    <xf numFmtId="0" fontId="4" fillId="9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164" fontId="15" fillId="10" borderId="1" xfId="0" applyNumberFormat="1" applyFont="1" applyFill="1" applyBorder="1" applyAlignment="1">
      <alignment horizontal="left" vertical="center" wrapText="1"/>
    </xf>
    <xf numFmtId="164" fontId="15" fillId="10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164" fontId="16" fillId="9" borderId="1" xfId="0" applyNumberFormat="1" applyFont="1" applyFill="1" applyBorder="1" applyAlignment="1">
      <alignment horizontal="center" vertical="center" wrapText="1"/>
    </xf>
    <xf numFmtId="164" fontId="14" fillId="9" borderId="1" xfId="0" applyNumberFormat="1" applyFont="1" applyFill="1" applyBorder="1" applyAlignment="1">
      <alignment horizontal="center" vertical="center" wrapText="1"/>
    </xf>
    <xf numFmtId="164" fontId="13" fillId="9" borderId="1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164" fontId="15" fillId="2" borderId="1" xfId="0" applyNumberFormat="1" applyFont="1" applyFill="1" applyBorder="1" applyAlignment="1">
      <alignment horizontal="lef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9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4" fillId="9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4" fillId="10" borderId="1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4" fillId="9" borderId="0" xfId="0" applyNumberFormat="1" applyFont="1" applyFill="1" applyBorder="1" applyAlignment="1">
      <alignment vertical="center" wrapText="1"/>
    </xf>
    <xf numFmtId="0" fontId="4" fillId="9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13" fillId="2" borderId="0" xfId="0" applyNumberFormat="1" applyFont="1" applyFill="1" applyBorder="1" applyAlignment="1">
      <alignment horizontal="left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7" fillId="10" borderId="0" xfId="0" applyFont="1" applyFill="1" applyBorder="1" applyAlignment="1">
      <alignment vertical="center"/>
    </xf>
    <xf numFmtId="0" fontId="17" fillId="10" borderId="0" xfId="0" applyFont="1" applyFill="1" applyAlignment="1">
      <alignment vertical="center"/>
    </xf>
    <xf numFmtId="0" fontId="4" fillId="10" borderId="0" xfId="0" applyFont="1" applyFill="1" applyBorder="1" applyAlignment="1">
      <alignment horizontal="left" vertical="center"/>
    </xf>
    <xf numFmtId="0" fontId="4" fillId="10" borderId="0" xfId="0" applyFont="1" applyFill="1" applyAlignment="1">
      <alignment horizontal="left" vertical="center"/>
    </xf>
    <xf numFmtId="164" fontId="16" fillId="10" borderId="1" xfId="0" applyNumberFormat="1" applyFont="1" applyFill="1" applyBorder="1" applyAlignment="1">
      <alignment horizontal="center" vertical="center"/>
    </xf>
    <xf numFmtId="0" fontId="4" fillId="9" borderId="0" xfId="0" applyNumberFormat="1" applyFont="1" applyFill="1" applyAlignment="1">
      <alignment vertical="center" wrapText="1"/>
    </xf>
    <xf numFmtId="164" fontId="4" fillId="11" borderId="1" xfId="0" applyNumberFormat="1" applyFont="1" applyFill="1" applyBorder="1" applyAlignment="1">
      <alignment horizontal="center" vertical="center"/>
    </xf>
    <xf numFmtId="164" fontId="3" fillId="11" borderId="1" xfId="0" applyNumberFormat="1" applyFont="1" applyFill="1" applyBorder="1" applyAlignment="1">
      <alignment horizontal="center" vertical="center" wrapText="1"/>
    </xf>
    <xf numFmtId="164" fontId="15" fillId="11" borderId="1" xfId="0" applyNumberFormat="1" applyFont="1" applyFill="1" applyBorder="1" applyAlignment="1">
      <alignment horizontal="center" vertical="center" wrapText="1"/>
    </xf>
    <xf numFmtId="164" fontId="13" fillId="11" borderId="1" xfId="0" applyNumberFormat="1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164" fontId="24" fillId="9" borderId="1" xfId="0" applyNumberFormat="1" applyFont="1" applyFill="1" applyBorder="1" applyAlignment="1">
      <alignment horizontal="center" vertical="center"/>
    </xf>
    <xf numFmtId="164" fontId="25" fillId="9" borderId="1" xfId="0" applyNumberFormat="1" applyFont="1" applyFill="1" applyBorder="1" applyAlignment="1">
      <alignment horizontal="center" vertical="center" wrapText="1"/>
    </xf>
    <xf numFmtId="164" fontId="26" fillId="9" borderId="1" xfId="0" applyNumberFormat="1" applyFont="1" applyFill="1" applyBorder="1" applyAlignment="1">
      <alignment horizontal="center" vertical="center"/>
    </xf>
    <xf numFmtId="164" fontId="27" fillId="9" borderId="1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26" fillId="9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6" fillId="10" borderId="0" xfId="0" applyFont="1" applyFill="1" applyBorder="1" applyAlignment="1">
      <alignment vertical="center"/>
    </xf>
    <xf numFmtId="0" fontId="26" fillId="10" borderId="0" xfId="0" applyFont="1" applyFill="1" applyAlignment="1">
      <alignment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vertical="center" wrapText="1"/>
    </xf>
    <xf numFmtId="49" fontId="15" fillId="9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4" fontId="19" fillId="9" borderId="1" xfId="0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164" fontId="19" fillId="9" borderId="2" xfId="0" applyNumberFormat="1" applyFont="1" applyFill="1" applyBorder="1" applyAlignment="1">
      <alignment horizontal="center" vertical="center"/>
    </xf>
    <xf numFmtId="164" fontId="15" fillId="9" borderId="2" xfId="0" applyNumberFormat="1" applyFont="1" applyFill="1" applyBorder="1" applyAlignment="1">
      <alignment horizontal="center" vertical="center"/>
    </xf>
    <xf numFmtId="164" fontId="29" fillId="10" borderId="1" xfId="0" applyNumberFormat="1" applyFont="1" applyFill="1" applyBorder="1" applyAlignment="1">
      <alignment horizontal="center" vertical="center"/>
    </xf>
    <xf numFmtId="164" fontId="29" fillId="10" borderId="2" xfId="0" applyNumberFormat="1" applyFont="1" applyFill="1" applyBorder="1" applyAlignment="1">
      <alignment horizontal="center" vertical="center"/>
    </xf>
    <xf numFmtId="164" fontId="15" fillId="13" borderId="1" xfId="0" applyNumberFormat="1" applyFont="1" applyFill="1" applyBorder="1" applyAlignment="1">
      <alignment horizontal="center" vertical="center" wrapText="1"/>
    </xf>
    <xf numFmtId="164" fontId="15" fillId="10" borderId="1" xfId="0" applyNumberFormat="1" applyFont="1" applyFill="1" applyBorder="1" applyAlignment="1">
      <alignment vertical="center" wrapText="1"/>
    </xf>
    <xf numFmtId="164" fontId="19" fillId="10" borderId="1" xfId="0" applyNumberFormat="1" applyFont="1" applyFill="1" applyBorder="1" applyAlignment="1">
      <alignment horizontal="center" vertical="center"/>
    </xf>
    <xf numFmtId="164" fontId="15" fillId="10" borderId="2" xfId="0" applyNumberFormat="1" applyFont="1" applyFill="1" applyBorder="1" applyAlignment="1">
      <alignment horizontal="center" vertical="center" wrapText="1"/>
    </xf>
    <xf numFmtId="164" fontId="19" fillId="10" borderId="2" xfId="0" applyNumberFormat="1" applyFont="1" applyFill="1" applyBorder="1" applyAlignment="1">
      <alignment horizontal="center" vertical="center"/>
    </xf>
    <xf numFmtId="164" fontId="29" fillId="10" borderId="1" xfId="0" applyNumberFormat="1" applyFont="1" applyFill="1" applyBorder="1" applyAlignment="1">
      <alignment horizontal="center" vertical="center" wrapText="1"/>
    </xf>
    <xf numFmtId="164" fontId="29" fillId="10" borderId="2" xfId="0" applyNumberFormat="1" applyFont="1" applyFill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164" fontId="15" fillId="11" borderId="1" xfId="0" applyNumberFormat="1" applyFont="1" applyFill="1" applyBorder="1" applyAlignment="1">
      <alignment horizontal="left" vertical="center" wrapText="1"/>
    </xf>
    <xf numFmtId="164" fontId="19" fillId="11" borderId="1" xfId="0" applyNumberFormat="1" applyFont="1" applyFill="1" applyBorder="1" applyAlignment="1">
      <alignment horizontal="center" vertical="center"/>
    </xf>
    <xf numFmtId="164" fontId="15" fillId="11" borderId="1" xfId="0" applyNumberFormat="1" applyFont="1" applyFill="1" applyBorder="1" applyAlignment="1">
      <alignment horizontal="center" vertical="center"/>
    </xf>
    <xf numFmtId="164" fontId="15" fillId="11" borderId="2" xfId="0" applyNumberFormat="1" applyFont="1" applyFill="1" applyBorder="1" applyAlignment="1">
      <alignment horizontal="center" vertical="center"/>
    </xf>
    <xf numFmtId="164" fontId="16" fillId="9" borderId="1" xfId="0" applyNumberFormat="1" applyFont="1" applyFill="1" applyBorder="1" applyAlignment="1">
      <alignment horizontal="left" vertical="center" wrapText="1"/>
    </xf>
    <xf numFmtId="164" fontId="16" fillId="9" borderId="1" xfId="0" applyNumberFormat="1" applyFont="1" applyFill="1" applyBorder="1" applyAlignment="1">
      <alignment horizontal="center" vertical="center"/>
    </xf>
    <xf numFmtId="164" fontId="16" fillId="9" borderId="2" xfId="0" applyNumberFormat="1" applyFont="1" applyFill="1" applyBorder="1" applyAlignment="1">
      <alignment horizontal="center" vertical="center"/>
    </xf>
    <xf numFmtId="164" fontId="26" fillId="9" borderId="2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left" vertical="center" wrapText="1"/>
    </xf>
    <xf numFmtId="164" fontId="16" fillId="2" borderId="2" xfId="0" applyNumberFormat="1" applyFont="1" applyFill="1" applyBorder="1" applyAlignment="1">
      <alignment horizontal="center" vertical="center"/>
    </xf>
    <xf numFmtId="164" fontId="26" fillId="2" borderId="2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0" fontId="30" fillId="11" borderId="2" xfId="0" applyFont="1" applyFill="1" applyBorder="1" applyAlignment="1">
      <alignment horizontal="left" vertical="center" wrapText="1" indent="4"/>
    </xf>
    <xf numFmtId="164" fontId="15" fillId="10" borderId="1" xfId="0" applyNumberFormat="1" applyFont="1" applyFill="1" applyBorder="1" applyAlignment="1">
      <alignment vertical="center"/>
    </xf>
    <xf numFmtId="164" fontId="15" fillId="9" borderId="1" xfId="0" applyNumberFormat="1" applyFont="1" applyFill="1" applyBorder="1" applyAlignment="1">
      <alignment horizontal="left" vertical="center" wrapText="1"/>
    </xf>
    <xf numFmtId="164" fontId="15" fillId="9" borderId="2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vertical="center"/>
    </xf>
    <xf numFmtId="164" fontId="19" fillId="2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vertical="center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64" fontId="29" fillId="9" borderId="1" xfId="0" applyNumberFormat="1" applyFont="1" applyFill="1" applyBorder="1" applyAlignment="1">
      <alignment horizontal="center" vertical="center" wrapText="1"/>
    </xf>
    <xf numFmtId="164" fontId="29" fillId="9" borderId="2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164" fontId="31" fillId="10" borderId="1" xfId="0" applyNumberFormat="1" applyFont="1" applyFill="1" applyBorder="1" applyAlignment="1">
      <alignment horizontal="center" vertical="center" wrapText="1"/>
    </xf>
    <xf numFmtId="164" fontId="31" fillId="10" borderId="2" xfId="0" applyNumberFormat="1" applyFont="1" applyFill="1" applyBorder="1" applyAlignment="1">
      <alignment horizontal="center" vertical="center" wrapText="1"/>
    </xf>
    <xf numFmtId="164" fontId="26" fillId="4" borderId="2" xfId="0" applyNumberFormat="1" applyFont="1" applyFill="1" applyBorder="1" applyAlignment="1">
      <alignment horizontal="center" vertical="center"/>
    </xf>
    <xf numFmtId="164" fontId="26" fillId="13" borderId="1" xfId="0" applyNumberFormat="1" applyFont="1" applyFill="1" applyBorder="1" applyAlignment="1">
      <alignment horizontal="center" vertical="center"/>
    </xf>
    <xf numFmtId="164" fontId="15" fillId="13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15" fillId="9" borderId="1" xfId="0" applyFont="1" applyFill="1" applyBorder="1" applyAlignment="1">
      <alignment horizontal="left" vertical="center"/>
    </xf>
    <xf numFmtId="164" fontId="15" fillId="9" borderId="1" xfId="0" applyNumberFormat="1" applyFont="1" applyFill="1" applyBorder="1" applyAlignment="1">
      <alignment vertical="center" wrapText="1"/>
    </xf>
    <xf numFmtId="49" fontId="15" fillId="12" borderId="1" xfId="0" applyNumberFormat="1" applyFont="1" applyFill="1" applyBorder="1" applyAlignment="1">
      <alignment horizontal="left" vertical="center" wrapText="1"/>
    </xf>
    <xf numFmtId="164" fontId="15" fillId="12" borderId="1" xfId="0" applyNumberFormat="1" applyFont="1" applyFill="1" applyBorder="1" applyAlignment="1">
      <alignment horizontal="center" vertical="center" wrapText="1"/>
    </xf>
    <xf numFmtId="164" fontId="15" fillId="12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right" vertical="center" wrapText="1"/>
    </xf>
    <xf numFmtId="164" fontId="16" fillId="9" borderId="2" xfId="0" applyNumberFormat="1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center" wrapText="1"/>
    </xf>
    <xf numFmtId="164" fontId="19" fillId="2" borderId="1" xfId="0" applyNumberFormat="1" applyFont="1" applyFill="1" applyBorder="1" applyAlignment="1">
      <alignment horizontal="center" vertical="center"/>
    </xf>
    <xf numFmtId="164" fontId="16" fillId="10" borderId="1" xfId="0" applyNumberFormat="1" applyFont="1" applyFill="1" applyBorder="1" applyAlignment="1">
      <alignment vertical="center"/>
    </xf>
    <xf numFmtId="0" fontId="32" fillId="0" borderId="0" xfId="0" applyFont="1" applyAlignment="1">
      <alignment horizontal="justify" vertical="center"/>
    </xf>
    <xf numFmtId="49" fontId="15" fillId="9" borderId="1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vertical="center"/>
    </xf>
    <xf numFmtId="0" fontId="15" fillId="9" borderId="1" xfId="0" applyNumberFormat="1" applyFont="1" applyFill="1" applyBorder="1" applyAlignment="1">
      <alignment vertical="center" wrapText="1"/>
    </xf>
    <xf numFmtId="0" fontId="15" fillId="9" borderId="1" xfId="0" applyNumberFormat="1" applyFont="1" applyFill="1" applyBorder="1" applyAlignment="1">
      <alignment horizontal="left" vertical="center" wrapText="1"/>
    </xf>
    <xf numFmtId="164" fontId="19" fillId="9" borderId="1" xfId="0" applyNumberFormat="1" applyFont="1" applyFill="1" applyBorder="1" applyAlignment="1">
      <alignment horizontal="center" vertical="center" wrapText="1"/>
    </xf>
    <xf numFmtId="164" fontId="19" fillId="9" borderId="2" xfId="0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165" fontId="19" fillId="1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vertical="center" wrapText="1"/>
    </xf>
    <xf numFmtId="164" fontId="16" fillId="0" borderId="3" xfId="0" applyNumberFormat="1" applyFont="1" applyFill="1" applyBorder="1" applyAlignment="1">
      <alignment horizontal="left" vertical="center" wrapText="1"/>
    </xf>
    <xf numFmtId="4" fontId="19" fillId="10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5" fillId="10" borderId="1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</cellXfs>
  <cellStyles count="31">
    <cellStyle name="br" xfId="1"/>
    <cellStyle name="col" xfId="2"/>
    <cellStyle name="dtrow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3" xfId="12"/>
    <cellStyle name="xl24" xfId="13"/>
    <cellStyle name="xl25" xfId="14"/>
    <cellStyle name="xl26" xfId="15"/>
    <cellStyle name="xl27" xfId="16"/>
    <cellStyle name="xl28" xfId="17"/>
    <cellStyle name="xl29" xfId="18"/>
    <cellStyle name="xl30" xfId="19"/>
    <cellStyle name="xl31" xfId="20"/>
    <cellStyle name="xl32" xfId="21"/>
    <cellStyle name="xl33" xfId="22"/>
    <cellStyle name="xl34" xfId="23"/>
    <cellStyle name="xl35" xfId="24"/>
    <cellStyle name="xl36" xfId="25"/>
    <cellStyle name="xl36 2" xfId="26"/>
    <cellStyle name="xl37" xfId="27"/>
    <cellStyle name="xl38" xfId="28"/>
    <cellStyle name="xl39" xfId="29"/>
    <cellStyle name="Обычный" xfId="0" builtinId="0"/>
    <cellStyle name="Обычный 2" xfId="30"/>
  </cellStyles>
  <dxfs count="12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133"/>
  <sheetViews>
    <sheetView tabSelected="1" view="pageBreakPreview" zoomScale="90" zoomScaleNormal="90" zoomScaleSheetLayoutView="90" workbookViewId="0">
      <pane xSplit="2" ySplit="5" topLeftCell="E6" activePane="bottomRight" state="frozen"/>
      <selection activeCell="B1" sqref="B1"/>
      <selection pane="topRight" activeCell="C1" sqref="C1"/>
      <selection pane="bottomLeft" activeCell="B7" sqref="B7"/>
      <selection pane="bottomRight" sqref="A1:O1"/>
    </sheetView>
  </sheetViews>
  <sheetFormatPr defaultColWidth="8.85546875" defaultRowHeight="18.75" x14ac:dyDescent="0.25"/>
  <cols>
    <col min="1" max="1" width="2.140625" style="80" hidden="1" customWidth="1"/>
    <col min="2" max="2" width="109.7109375" style="78" customWidth="1"/>
    <col min="3" max="3" width="20.5703125" style="79" hidden="1" customWidth="1"/>
    <col min="4" max="4" width="17.42578125" style="79" hidden="1" customWidth="1"/>
    <col min="5" max="6" width="21" style="2" hidden="1" customWidth="1"/>
    <col min="7" max="7" width="18.85546875" style="2" customWidth="1"/>
    <col min="8" max="8" width="13.28515625" style="76" hidden="1" customWidth="1"/>
    <col min="9" max="9" width="13.85546875" style="76" hidden="1" customWidth="1"/>
    <col min="10" max="10" width="18.5703125" style="5" hidden="1" customWidth="1"/>
    <col min="11" max="11" width="15.7109375" style="5" customWidth="1"/>
    <col min="12" max="12" width="15.42578125" style="5" hidden="1" customWidth="1"/>
    <col min="13" max="13" width="18.42578125" style="5" hidden="1" customWidth="1"/>
    <col min="14" max="14" width="15.7109375" style="5" customWidth="1"/>
    <col min="15" max="15" width="15.5703125" style="5" hidden="1" customWidth="1"/>
    <col min="16" max="16" width="16.140625" style="14" hidden="1" customWidth="1"/>
    <col min="17" max="17" width="17.85546875" style="14" hidden="1" customWidth="1"/>
    <col min="18" max="31" width="8.85546875" style="6"/>
    <col min="32" max="16384" width="8.85546875" style="7"/>
  </cols>
  <sheetData>
    <row r="1" spans="1:31" ht="63" customHeight="1" x14ac:dyDescent="0.25">
      <c r="A1" s="193" t="s">
        <v>137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82"/>
      <c r="Q1" s="82"/>
    </row>
    <row r="2" spans="1:31" ht="15.75" customHeight="1" x14ac:dyDescent="0.25">
      <c r="A2" s="1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83"/>
      <c r="Q2" s="83"/>
    </row>
    <row r="3" spans="1:31" s="6" customFormat="1" ht="31.5" customHeight="1" x14ac:dyDescent="0.25">
      <c r="A3" s="194"/>
      <c r="B3" s="196" t="s">
        <v>23</v>
      </c>
      <c r="C3" s="198" t="s">
        <v>115</v>
      </c>
      <c r="D3" s="198" t="s">
        <v>116</v>
      </c>
      <c r="E3" s="200" t="s">
        <v>108</v>
      </c>
      <c r="F3" s="108" t="s">
        <v>121</v>
      </c>
      <c r="G3" s="198" t="s">
        <v>122</v>
      </c>
      <c r="H3" s="200" t="s">
        <v>92</v>
      </c>
      <c r="I3" s="198" t="s">
        <v>90</v>
      </c>
      <c r="J3" s="200" t="s">
        <v>109</v>
      </c>
      <c r="K3" s="198" t="s">
        <v>123</v>
      </c>
      <c r="L3" s="200" t="s">
        <v>92</v>
      </c>
      <c r="M3" s="200" t="s">
        <v>110</v>
      </c>
      <c r="N3" s="204" t="s">
        <v>124</v>
      </c>
      <c r="O3" s="200" t="s">
        <v>92</v>
      </c>
      <c r="P3" s="200" t="s">
        <v>94</v>
      </c>
      <c r="Q3" s="200" t="s">
        <v>100</v>
      </c>
    </row>
    <row r="4" spans="1:31" s="17" customFormat="1" ht="32.25" customHeight="1" x14ac:dyDescent="0.25">
      <c r="A4" s="195"/>
      <c r="B4" s="197"/>
      <c r="C4" s="199"/>
      <c r="D4" s="198"/>
      <c r="E4" s="200"/>
      <c r="F4" s="108">
        <v>2021</v>
      </c>
      <c r="G4" s="198"/>
      <c r="H4" s="200"/>
      <c r="I4" s="198"/>
      <c r="J4" s="200"/>
      <c r="K4" s="198"/>
      <c r="L4" s="200"/>
      <c r="M4" s="200"/>
      <c r="N4" s="204"/>
      <c r="O4" s="200"/>
      <c r="P4" s="200"/>
      <c r="Q4" s="200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17" customFormat="1" ht="23.25" hidden="1" customHeight="1" x14ac:dyDescent="0.25">
      <c r="A5" s="18"/>
      <c r="B5" s="19"/>
      <c r="C5" s="107"/>
      <c r="D5" s="107"/>
      <c r="E5" s="107"/>
      <c r="F5" s="107"/>
      <c r="G5" s="201">
        <v>477900.7</v>
      </c>
      <c r="H5" s="201"/>
      <c r="I5" s="20"/>
      <c r="J5" s="5"/>
      <c r="K5" s="5"/>
      <c r="L5" s="5"/>
      <c r="M5" s="5"/>
      <c r="N5" s="5"/>
      <c r="O5" s="21"/>
      <c r="P5" s="8"/>
      <c r="Q5" s="8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26" customFormat="1" hidden="1" x14ac:dyDescent="0.25">
      <c r="A6" s="202" t="s">
        <v>82</v>
      </c>
      <c r="B6" s="202"/>
      <c r="C6" s="28">
        <f>C12+C15+C17+C18+C19+C21+C22+C23+C24+C25+C26+C43+C46+C49+C52+C55+C56+C58+C59+C60+C66+C68+C70+C71+C72+C73+C75+C76+C77+C80+C61+C94+C98+C103+C104+C112+C113+C116+C119+C123</f>
        <v>488449.90000000008</v>
      </c>
      <c r="D6" s="28">
        <f>D12+D15+D17+D18+D19+D21+D22+D23+D24+D25+D26+D43+D46+D49+D52+D55+D56+D58+D59+D60+D66+D68+D70+D71+D72+D73+D75+D76+D77+D80+D61+D94+D98+D103+D104+D112+D113+D116+D119+D123</f>
        <v>363602.09999999992</v>
      </c>
      <c r="E6" s="28">
        <f>E12+E15+E17+E18+E19+E21+E22+E23+E24+E25+E26+E43+E46+E49+E52+E55+E56+E58+E59+E60+E66+E68+E70+E71+E72+E73+E75+E76+E77+E80+E61+E94+E98+E103+E104+E112+E113+E116+E119+E123</f>
        <v>1501983.03</v>
      </c>
      <c r="F6" s="28"/>
      <c r="G6" s="28">
        <f>G12+G15+G16+G46+G49+G52+G57+G109+G113+G115+G116+G122</f>
        <v>672133.29999999993</v>
      </c>
      <c r="H6" s="28">
        <f>H12+H15+H16+H46+H49+H52+H57+H109+H113+H115+H116+H121</f>
        <v>5534.2953561761897</v>
      </c>
      <c r="I6" s="28">
        <f>I12+I15+I16+I46+I49+I52+I57+I109+I113+I115+I116+I121</f>
        <v>3096.6152043403049</v>
      </c>
      <c r="J6" s="28">
        <f>J12+J15+J16+J46+J49+J52+J57+J109+J113+J115+J116+J121</f>
        <v>1222997.7</v>
      </c>
      <c r="K6" s="28">
        <f>K12+K15+K16+K46+K49+K52+K57+K109+K113+K115+K116+K122+K55+K114</f>
        <v>549189.59999999986</v>
      </c>
      <c r="L6" s="28" t="e">
        <f t="shared" ref="L6:N6" si="0">L12+L15+L16+L46+L49+L52+L57+L109+L113+L115+L116+L122+L55+L114</f>
        <v>#DIV/0!</v>
      </c>
      <c r="M6" s="28">
        <f t="shared" si="0"/>
        <v>1180658.5</v>
      </c>
      <c r="N6" s="28">
        <f t="shared" si="0"/>
        <v>540052.19999999995</v>
      </c>
      <c r="O6" s="22" t="e">
        <f t="shared" ref="O6" si="1">O12+O15+O16+O46+O49+O52+O57+O109+O113+O115+O116+O122+O55</f>
        <v>#DIV/0!</v>
      </c>
      <c r="P6" s="22"/>
      <c r="Q6" s="22"/>
      <c r="R6" s="24"/>
      <c r="S6" s="24"/>
      <c r="T6" s="24"/>
      <c r="U6" s="24"/>
      <c r="V6" s="24"/>
      <c r="W6" s="25"/>
      <c r="X6" s="25"/>
      <c r="Y6" s="25"/>
      <c r="Z6" s="25"/>
      <c r="AA6" s="25"/>
      <c r="AB6" s="25"/>
      <c r="AC6" s="25"/>
      <c r="AD6" s="25"/>
      <c r="AE6" s="25"/>
    </row>
    <row r="7" spans="1:31" s="26" customFormat="1" ht="29.25" hidden="1" customHeight="1" x14ac:dyDescent="0.25">
      <c r="A7" s="122"/>
      <c r="B7" s="27"/>
      <c r="C7" s="28"/>
      <c r="D7" s="28"/>
      <c r="E7" s="28"/>
      <c r="F7" s="28"/>
      <c r="G7" s="28"/>
      <c r="H7" s="28"/>
      <c r="I7" s="123"/>
      <c r="J7" s="28"/>
      <c r="K7" s="28"/>
      <c r="L7" s="28"/>
      <c r="M7" s="124"/>
      <c r="N7" s="125"/>
      <c r="O7" s="23"/>
      <c r="P7" s="9"/>
      <c r="Q7" s="9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6" customFormat="1" ht="30.75" hidden="1" customHeight="1" x14ac:dyDescent="0.25">
      <c r="A8" s="122"/>
      <c r="B8" s="27"/>
      <c r="C8" s="28"/>
      <c r="D8" s="28"/>
      <c r="E8" s="28"/>
      <c r="F8" s="28"/>
      <c r="G8" s="28"/>
      <c r="H8" s="28"/>
      <c r="I8" s="123"/>
      <c r="J8" s="126"/>
      <c r="K8" s="126"/>
      <c r="L8" s="28"/>
      <c r="M8" s="127"/>
      <c r="N8" s="125"/>
      <c r="O8" s="23"/>
      <c r="P8" s="9"/>
      <c r="Q8" s="9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6" customFormat="1" ht="26.25" hidden="1" customHeight="1" x14ac:dyDescent="0.25">
      <c r="A9" s="122"/>
      <c r="B9" s="27"/>
      <c r="C9" s="28"/>
      <c r="D9" s="28"/>
      <c r="E9" s="28"/>
      <c r="F9" s="28"/>
      <c r="G9" s="28"/>
      <c r="H9" s="28"/>
      <c r="I9" s="123"/>
      <c r="J9" s="126"/>
      <c r="K9" s="126"/>
      <c r="L9" s="28"/>
      <c r="M9" s="127"/>
      <c r="N9" s="125"/>
      <c r="O9" s="23"/>
      <c r="P9" s="9"/>
      <c r="Q9" s="9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30" customFormat="1" ht="36" hidden="1" customHeight="1" x14ac:dyDescent="0.25">
      <c r="A10" s="128"/>
      <c r="B10" s="27"/>
      <c r="C10" s="28"/>
      <c r="D10" s="28"/>
      <c r="E10" s="28"/>
      <c r="F10" s="28"/>
      <c r="G10" s="28"/>
      <c r="H10" s="28"/>
      <c r="I10" s="123"/>
      <c r="J10" s="28"/>
      <c r="K10" s="28"/>
      <c r="L10" s="28"/>
      <c r="M10" s="124"/>
      <c r="N10" s="125"/>
      <c r="O10" s="23"/>
      <c r="P10" s="9"/>
      <c r="Q10" s="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30" customFormat="1" ht="15.75" hidden="1" customHeight="1" x14ac:dyDescent="0.25">
      <c r="A11" s="128"/>
      <c r="B11" s="27"/>
      <c r="C11" s="28"/>
      <c r="D11" s="28"/>
      <c r="E11" s="28"/>
      <c r="F11" s="28"/>
      <c r="G11" s="28"/>
      <c r="H11" s="28"/>
      <c r="I11" s="123"/>
      <c r="J11" s="28"/>
      <c r="K11" s="28"/>
      <c r="L11" s="28"/>
      <c r="M11" s="124"/>
      <c r="N11" s="125"/>
      <c r="O11" s="23"/>
      <c r="P11" s="9"/>
      <c r="Q11" s="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ht="19.5" x14ac:dyDescent="0.25">
      <c r="A12" s="122"/>
      <c r="B12" s="129" t="s">
        <v>0</v>
      </c>
      <c r="C12" s="92">
        <f>C13+C14</f>
        <v>66143.199999999997</v>
      </c>
      <c r="D12" s="92">
        <f>D13+D14</f>
        <v>68178.2</v>
      </c>
      <c r="E12" s="92">
        <f>E13+E14</f>
        <v>125258.2</v>
      </c>
      <c r="F12" s="28">
        <f>F13</f>
        <v>66179.100000000006</v>
      </c>
      <c r="G12" s="92">
        <f>G13+G14</f>
        <v>68578.5</v>
      </c>
      <c r="H12" s="92">
        <f t="shared" ref="H12:H69" si="2">G12/E12*100</f>
        <v>54.749709001087353</v>
      </c>
      <c r="I12" s="130">
        <f t="shared" ref="I12:I68" si="3">G12/D12*100</f>
        <v>100.58713782411388</v>
      </c>
      <c r="J12" s="131">
        <f>J13</f>
        <v>83772</v>
      </c>
      <c r="K12" s="131">
        <f t="shared" ref="K12:N12" si="4">K13</f>
        <v>67752.800000000003</v>
      </c>
      <c r="L12" s="92">
        <f t="shared" ref="L12:L68" si="5">K12/J12*100</f>
        <v>80.877620207229157</v>
      </c>
      <c r="M12" s="131">
        <f t="shared" si="4"/>
        <v>83772</v>
      </c>
      <c r="N12" s="132">
        <f t="shared" si="4"/>
        <v>68454.399999999994</v>
      </c>
      <c r="O12" s="93">
        <f t="shared" ref="O12:O68" si="6">N12/M12*100</f>
        <v>81.715131547533773</v>
      </c>
      <c r="P12" s="94"/>
      <c r="Q12" s="94"/>
    </row>
    <row r="13" spans="1:31" ht="22.5" customHeight="1" x14ac:dyDescent="0.25">
      <c r="A13" s="122"/>
      <c r="B13" s="133" t="s">
        <v>26</v>
      </c>
      <c r="C13" s="31">
        <v>65082</v>
      </c>
      <c r="D13" s="31">
        <v>68116.7</v>
      </c>
      <c r="E13" s="31">
        <v>83772</v>
      </c>
      <c r="F13" s="31">
        <v>66179.100000000006</v>
      </c>
      <c r="G13" s="31">
        <v>68578.5</v>
      </c>
      <c r="H13" s="40">
        <f t="shared" si="2"/>
        <v>81.863271737573413</v>
      </c>
      <c r="I13" s="97">
        <f t="shared" si="3"/>
        <v>100.67795415808459</v>
      </c>
      <c r="J13" s="134">
        <v>83772</v>
      </c>
      <c r="K13" s="134">
        <v>67752.800000000003</v>
      </c>
      <c r="L13" s="40">
        <f t="shared" si="5"/>
        <v>80.877620207229157</v>
      </c>
      <c r="M13" s="135">
        <v>83772</v>
      </c>
      <c r="N13" s="136">
        <v>68454.399999999994</v>
      </c>
      <c r="O13" s="20">
        <f t="shared" si="6"/>
        <v>81.715131547533773</v>
      </c>
      <c r="P13" s="4"/>
      <c r="Q13" s="4" t="s">
        <v>114</v>
      </c>
    </row>
    <row r="14" spans="1:31" ht="19.5" x14ac:dyDescent="0.25">
      <c r="A14" s="137"/>
      <c r="B14" s="138" t="s">
        <v>12</v>
      </c>
      <c r="C14" s="53">
        <v>1061.2</v>
      </c>
      <c r="D14" s="53">
        <v>61.5</v>
      </c>
      <c r="E14" s="53">
        <v>41486.199999999997</v>
      </c>
      <c r="F14" s="53">
        <v>0</v>
      </c>
      <c r="G14" s="53">
        <v>0</v>
      </c>
      <c r="H14" s="40">
        <f t="shared" si="2"/>
        <v>0</v>
      </c>
      <c r="I14" s="97">
        <f t="shared" si="3"/>
        <v>0</v>
      </c>
      <c r="J14" s="59"/>
      <c r="K14" s="59">
        <v>0</v>
      </c>
      <c r="L14" s="40"/>
      <c r="M14" s="139"/>
      <c r="N14" s="140">
        <v>0</v>
      </c>
      <c r="O14" s="20"/>
      <c r="P14" s="4"/>
      <c r="Q14" s="4"/>
    </row>
    <row r="15" spans="1:31" ht="19.5" x14ac:dyDescent="0.25">
      <c r="A15" s="137"/>
      <c r="B15" s="141" t="s">
        <v>14</v>
      </c>
      <c r="C15" s="37" t="s">
        <v>83</v>
      </c>
      <c r="D15" s="37" t="s">
        <v>83</v>
      </c>
      <c r="E15" s="37">
        <v>240.3</v>
      </c>
      <c r="F15" s="37">
        <v>240.3</v>
      </c>
      <c r="G15" s="37">
        <v>240.3</v>
      </c>
      <c r="H15" s="40">
        <f t="shared" si="2"/>
        <v>100</v>
      </c>
      <c r="I15" s="115">
        <f t="shared" si="3"/>
        <v>103.17732932589094</v>
      </c>
      <c r="J15" s="109">
        <v>240.3</v>
      </c>
      <c r="K15" s="109">
        <v>240.3</v>
      </c>
      <c r="L15" s="40">
        <f t="shared" si="5"/>
        <v>100</v>
      </c>
      <c r="M15" s="118">
        <v>240.3</v>
      </c>
      <c r="N15" s="118">
        <v>240.3</v>
      </c>
      <c r="O15" s="33">
        <f t="shared" si="6"/>
        <v>100</v>
      </c>
      <c r="P15" s="10"/>
      <c r="Q15" s="10"/>
    </row>
    <row r="16" spans="1:31" s="35" customFormat="1" ht="39" hidden="1" x14ac:dyDescent="0.25">
      <c r="A16" s="109"/>
      <c r="B16" s="142" t="s">
        <v>117</v>
      </c>
      <c r="C16" s="92"/>
      <c r="D16" s="92"/>
      <c r="E16" s="131"/>
      <c r="F16" s="54"/>
      <c r="G16" s="131">
        <f>G17+G18+G19+G21+G22+G23+G24+G25+G27+G29+G43+G94+G95+G103+G104+G123+G98</f>
        <v>200145.3</v>
      </c>
      <c r="H16" s="131">
        <f>H17+H18+H19+H21+H22+H23+H24+H25+H27+H29+H43+H94+H95+H103+H104+H123+H98</f>
        <v>4121.1635927761781</v>
      </c>
      <c r="I16" s="131">
        <f>I17+I18+I19+I21+I22+I23+I24+I25+I27+I29+I43+I94+I95+I103+I104+I123+I98</f>
        <v>1077.5329742147519</v>
      </c>
      <c r="J16" s="131">
        <f>J17+J18+J19+J21+J22+J23+J24+J25+J27+J29+J43+J94+J95+J103+J104+J123+J98</f>
        <v>456471.89999999997</v>
      </c>
      <c r="K16" s="131">
        <f>K17+K18+K19+K21+K22+K23+K24+K25+K27+K29+K43+K94+K95+K103+K104+K123+K98+K99+K56</f>
        <v>115573.4</v>
      </c>
      <c r="L16" s="131">
        <f>L17+L18+L19+L21+L22+L23+L24+L25+L27+L29+L43+L94+L95+L103+L104+L123+L98+L99+L56</f>
        <v>747.49443744267217</v>
      </c>
      <c r="M16" s="131">
        <f>M17+M18+M19+M21+M22+M23+M24+M25+M27+M29+M43+M94+M95+M103+M104+M123+M98+M99+M56</f>
        <v>459747.7</v>
      </c>
      <c r="N16" s="131">
        <f>N17+N18+N19+N21+N22+N23+N24+N25+N27+N29+N43+N94+N95+N103+N104+N123+N98+N99+N56</f>
        <v>110516.99999999999</v>
      </c>
      <c r="O16" s="90"/>
      <c r="P16" s="91"/>
      <c r="Q16" s="91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85" customFormat="1" ht="31.5" x14ac:dyDescent="0.25">
      <c r="A17" s="143"/>
      <c r="B17" s="144" t="s">
        <v>91</v>
      </c>
      <c r="C17" s="40">
        <v>21136.799999999999</v>
      </c>
      <c r="D17" s="40"/>
      <c r="E17" s="40">
        <f>E18+E22+E23</f>
        <v>18100.7</v>
      </c>
      <c r="F17" s="109">
        <v>21136.799999999999</v>
      </c>
      <c r="G17" s="40">
        <v>21136.799999999999</v>
      </c>
      <c r="H17" s="40">
        <f t="shared" ref="H17" si="7">G17/E17*100</f>
        <v>116.77338445474483</v>
      </c>
      <c r="I17" s="115"/>
      <c r="J17" s="40">
        <v>32636.7</v>
      </c>
      <c r="K17" s="40">
        <f>13936.7</f>
        <v>13936.7</v>
      </c>
      <c r="L17" s="40">
        <f t="shared" ref="L17" si="8">K17/J17*100</f>
        <v>42.702540391644987</v>
      </c>
      <c r="M17" s="145">
        <v>32023</v>
      </c>
      <c r="N17" s="117">
        <f>13936.7</f>
        <v>13936.7</v>
      </c>
      <c r="O17" s="95">
        <f t="shared" ref="O17" si="9">N17/M17*100</f>
        <v>43.520906848202856</v>
      </c>
      <c r="P17" s="96"/>
      <c r="Q17" s="96" t="s">
        <v>102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</row>
    <row r="18" spans="1:31" s="39" customFormat="1" ht="19.5" x14ac:dyDescent="0.25">
      <c r="A18" s="146"/>
      <c r="B18" s="36" t="s">
        <v>18</v>
      </c>
      <c r="C18" s="37">
        <v>1350</v>
      </c>
      <c r="D18" s="37">
        <v>1350</v>
      </c>
      <c r="E18" s="54">
        <v>12050.4</v>
      </c>
      <c r="F18" s="109">
        <v>1801.1</v>
      </c>
      <c r="G18" s="54">
        <v>1801.1</v>
      </c>
      <c r="H18" s="40">
        <f t="shared" si="2"/>
        <v>14.946391821018389</v>
      </c>
      <c r="I18" s="115">
        <f t="shared" si="3"/>
        <v>133.4148148148148</v>
      </c>
      <c r="J18" s="54">
        <v>2859.3</v>
      </c>
      <c r="K18" s="54">
        <v>1350</v>
      </c>
      <c r="L18" s="40">
        <f t="shared" si="5"/>
        <v>47.214353163361658</v>
      </c>
      <c r="M18" s="55">
        <v>2705.2</v>
      </c>
      <c r="N18" s="147">
        <v>1350</v>
      </c>
      <c r="O18" s="95">
        <f t="shared" si="6"/>
        <v>49.903888806742572</v>
      </c>
      <c r="P18" s="96"/>
      <c r="Q18" s="96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39" customFormat="1" ht="31.5" x14ac:dyDescent="0.25">
      <c r="A19" s="143"/>
      <c r="B19" s="144" t="s">
        <v>1</v>
      </c>
      <c r="C19" s="40">
        <v>80000</v>
      </c>
      <c r="D19" s="40">
        <v>13358.9</v>
      </c>
      <c r="E19" s="109">
        <v>130918.9</v>
      </c>
      <c r="F19" s="109">
        <f>50000+30000</f>
        <v>80000</v>
      </c>
      <c r="G19" s="109">
        <f>50000+30000</f>
        <v>80000</v>
      </c>
      <c r="H19" s="40">
        <f t="shared" si="2"/>
        <v>61.106532364692953</v>
      </c>
      <c r="I19" s="115">
        <f t="shared" si="3"/>
        <v>598.85170186168023</v>
      </c>
      <c r="J19" s="109">
        <v>314531.09999999998</v>
      </c>
      <c r="K19" s="109">
        <v>80000</v>
      </c>
      <c r="L19" s="40">
        <f t="shared" si="5"/>
        <v>25.434686744808381</v>
      </c>
      <c r="M19" s="118">
        <v>314531.09999999998</v>
      </c>
      <c r="N19" s="117">
        <v>80000</v>
      </c>
      <c r="O19" s="95">
        <f t="shared" si="6"/>
        <v>25.434686744808381</v>
      </c>
      <c r="P19" s="96" t="s">
        <v>107</v>
      </c>
      <c r="Q19" s="96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39" customFormat="1" hidden="1" x14ac:dyDescent="0.25">
      <c r="A20" s="143"/>
      <c r="B20" s="144" t="s">
        <v>118</v>
      </c>
      <c r="C20" s="40"/>
      <c r="D20" s="40"/>
      <c r="E20" s="109"/>
      <c r="F20" s="109"/>
      <c r="G20" s="109"/>
      <c r="H20" s="40"/>
      <c r="I20" s="115"/>
      <c r="J20" s="109"/>
      <c r="K20" s="109"/>
      <c r="L20" s="40"/>
      <c r="M20" s="118"/>
      <c r="N20" s="117"/>
      <c r="O20" s="95"/>
      <c r="P20" s="96"/>
      <c r="Q20" s="96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39" customFormat="1" ht="19.5" x14ac:dyDescent="0.25">
      <c r="A21" s="146"/>
      <c r="B21" s="36" t="s">
        <v>93</v>
      </c>
      <c r="C21" s="37">
        <v>190</v>
      </c>
      <c r="D21" s="37">
        <v>190</v>
      </c>
      <c r="E21" s="54">
        <v>700</v>
      </c>
      <c r="F21" s="54">
        <v>190</v>
      </c>
      <c r="G21" s="54">
        <v>190</v>
      </c>
      <c r="H21" s="40">
        <f t="shared" si="2"/>
        <v>27.142857142857142</v>
      </c>
      <c r="I21" s="115">
        <f t="shared" si="3"/>
        <v>100</v>
      </c>
      <c r="J21" s="148">
        <v>700</v>
      </c>
      <c r="K21" s="148">
        <v>190</v>
      </c>
      <c r="L21" s="40">
        <f t="shared" si="5"/>
        <v>27.142857142857142</v>
      </c>
      <c r="M21" s="149">
        <v>700</v>
      </c>
      <c r="N21" s="147">
        <v>190</v>
      </c>
      <c r="O21" s="95">
        <f t="shared" si="6"/>
        <v>27.142857142857142</v>
      </c>
      <c r="P21" s="96"/>
      <c r="Q21" s="96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39" customFormat="1" ht="19.5" x14ac:dyDescent="0.25">
      <c r="A22" s="146"/>
      <c r="B22" s="41" t="s">
        <v>2</v>
      </c>
      <c r="C22" s="40">
        <f>1462.4+995.8</f>
        <v>2458.1999999999998</v>
      </c>
      <c r="D22" s="40">
        <f>3027.1-D24-D25</f>
        <v>2157.9</v>
      </c>
      <c r="E22" s="54">
        <v>3000</v>
      </c>
      <c r="F22" s="54">
        <v>1000</v>
      </c>
      <c r="G22" s="109">
        <v>1039</v>
      </c>
      <c r="H22" s="40">
        <f t="shared" si="2"/>
        <v>34.633333333333333</v>
      </c>
      <c r="I22" s="115">
        <f t="shared" si="3"/>
        <v>48.148663052041336</v>
      </c>
      <c r="J22" s="109">
        <v>3000</v>
      </c>
      <c r="K22" s="109">
        <v>3000</v>
      </c>
      <c r="L22" s="40">
        <f t="shared" si="5"/>
        <v>100</v>
      </c>
      <c r="M22" s="118">
        <v>3000</v>
      </c>
      <c r="N22" s="117">
        <v>3000</v>
      </c>
      <c r="O22" s="95">
        <f t="shared" si="6"/>
        <v>100</v>
      </c>
      <c r="P22" s="96"/>
      <c r="Q22" s="96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39" customFormat="1" ht="21.75" customHeight="1" x14ac:dyDescent="0.25">
      <c r="A23" s="146"/>
      <c r="B23" s="41" t="s">
        <v>3</v>
      </c>
      <c r="C23" s="40">
        <v>251.9</v>
      </c>
      <c r="D23" s="40">
        <v>251.9</v>
      </c>
      <c r="E23" s="54">
        <v>3050.3</v>
      </c>
      <c r="F23" s="54">
        <v>251.9</v>
      </c>
      <c r="G23" s="109">
        <v>251.9</v>
      </c>
      <c r="H23" s="40">
        <f t="shared" si="2"/>
        <v>8.2582041110710414</v>
      </c>
      <c r="I23" s="109"/>
      <c r="J23" s="109"/>
      <c r="K23" s="109">
        <v>251.9</v>
      </c>
      <c r="L23" s="40"/>
      <c r="M23" s="118"/>
      <c r="N23" s="118">
        <v>251.9</v>
      </c>
      <c r="O23" s="95" t="e">
        <f t="shared" si="6"/>
        <v>#DIV/0!</v>
      </c>
      <c r="P23" s="96"/>
      <c r="Q23" s="96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39" customFormat="1" ht="19.5" x14ac:dyDescent="0.25">
      <c r="A24" s="146"/>
      <c r="B24" s="36" t="s">
        <v>4</v>
      </c>
      <c r="C24" s="40">
        <v>319.2</v>
      </c>
      <c r="D24" s="40">
        <v>319.2</v>
      </c>
      <c r="E24" s="54">
        <v>349</v>
      </c>
      <c r="F24" s="54">
        <v>349</v>
      </c>
      <c r="G24" s="109">
        <v>310</v>
      </c>
      <c r="H24" s="40">
        <f t="shared" si="2"/>
        <v>88.825214899713473</v>
      </c>
      <c r="I24" s="115">
        <f t="shared" si="3"/>
        <v>97.117794486215544</v>
      </c>
      <c r="J24" s="40">
        <v>365</v>
      </c>
      <c r="K24" s="40">
        <v>365</v>
      </c>
      <c r="L24" s="40">
        <f t="shared" si="5"/>
        <v>100</v>
      </c>
      <c r="M24" s="145">
        <v>365</v>
      </c>
      <c r="N24" s="117">
        <v>365</v>
      </c>
      <c r="O24" s="95">
        <f t="shared" si="6"/>
        <v>100</v>
      </c>
      <c r="P24" s="96"/>
      <c r="Q24" s="96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43" customFormat="1" ht="39" x14ac:dyDescent="0.25">
      <c r="A25" s="150"/>
      <c r="B25" s="36" t="s">
        <v>15</v>
      </c>
      <c r="C25" s="40">
        <v>550</v>
      </c>
      <c r="D25" s="40">
        <v>550</v>
      </c>
      <c r="E25" s="109">
        <v>550</v>
      </c>
      <c r="F25" s="109">
        <v>550</v>
      </c>
      <c r="G25" s="109">
        <v>550</v>
      </c>
      <c r="H25" s="40">
        <f>G25/E25*100</f>
        <v>100</v>
      </c>
      <c r="I25" s="115">
        <f t="shared" si="3"/>
        <v>100</v>
      </c>
      <c r="J25" s="37">
        <v>495</v>
      </c>
      <c r="K25" s="37">
        <v>495</v>
      </c>
      <c r="L25" s="40">
        <f t="shared" si="5"/>
        <v>100</v>
      </c>
      <c r="M25" s="151">
        <v>445</v>
      </c>
      <c r="N25" s="147">
        <v>445</v>
      </c>
      <c r="O25" s="95">
        <f t="shared" si="6"/>
        <v>100</v>
      </c>
      <c r="P25" s="96"/>
      <c r="Q25" s="9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43" customFormat="1" hidden="1" x14ac:dyDescent="0.25">
      <c r="A26" s="150"/>
      <c r="B26" s="41" t="s">
        <v>54</v>
      </c>
      <c r="C26" s="37">
        <v>190</v>
      </c>
      <c r="D26" s="37">
        <v>190</v>
      </c>
      <c r="E26" s="40"/>
      <c r="F26" s="109"/>
      <c r="G26" s="109"/>
      <c r="H26" s="40"/>
      <c r="I26" s="115"/>
      <c r="J26" s="37"/>
      <c r="K26" s="37"/>
      <c r="L26" s="37"/>
      <c r="M26" s="37"/>
      <c r="N26" s="37"/>
      <c r="O26" s="95"/>
      <c r="P26" s="96"/>
      <c r="Q26" s="96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43" customFormat="1" ht="19.5" x14ac:dyDescent="0.25">
      <c r="A27" s="150"/>
      <c r="B27" s="41" t="s">
        <v>80</v>
      </c>
      <c r="C27" s="44"/>
      <c r="D27" s="44"/>
      <c r="E27" s="40">
        <v>500</v>
      </c>
      <c r="F27" s="109">
        <v>500</v>
      </c>
      <c r="G27" s="109">
        <v>500</v>
      </c>
      <c r="H27" s="40">
        <f>G27/E27*100</f>
        <v>100</v>
      </c>
      <c r="I27" s="115"/>
      <c r="J27" s="37"/>
      <c r="K27" s="37"/>
      <c r="L27" s="40"/>
      <c r="M27" s="151"/>
      <c r="N27" s="147"/>
      <c r="O27" s="95"/>
      <c r="P27" s="96"/>
      <c r="Q27" s="96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43" customFormat="1" hidden="1" x14ac:dyDescent="0.25">
      <c r="A28" s="150"/>
      <c r="B28" s="41" t="s">
        <v>81</v>
      </c>
      <c r="C28" s="37"/>
      <c r="D28" s="37"/>
      <c r="E28" s="40"/>
      <c r="F28" s="109"/>
      <c r="G28" s="109"/>
      <c r="H28" s="40"/>
      <c r="I28" s="115"/>
      <c r="J28" s="37"/>
      <c r="K28" s="37"/>
      <c r="L28" s="40"/>
      <c r="M28" s="151"/>
      <c r="N28" s="147"/>
      <c r="O28" s="95"/>
      <c r="P28" s="96"/>
      <c r="Q28" s="96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43" customFormat="1" ht="39" x14ac:dyDescent="0.25">
      <c r="A29" s="150"/>
      <c r="B29" s="45" t="s">
        <v>69</v>
      </c>
      <c r="C29" s="46"/>
      <c r="D29" s="46"/>
      <c r="E29" s="40">
        <v>200</v>
      </c>
      <c r="F29" s="109">
        <v>200</v>
      </c>
      <c r="G29" s="109">
        <v>200</v>
      </c>
      <c r="H29" s="40">
        <f t="shared" si="2"/>
        <v>100</v>
      </c>
      <c r="I29" s="115"/>
      <c r="J29" s="37">
        <v>200</v>
      </c>
      <c r="K29" s="37">
        <v>200</v>
      </c>
      <c r="L29" s="40">
        <f t="shared" si="5"/>
        <v>100</v>
      </c>
      <c r="M29" s="151">
        <v>200</v>
      </c>
      <c r="N29" s="147">
        <v>200</v>
      </c>
      <c r="O29" s="95">
        <f t="shared" si="6"/>
        <v>100</v>
      </c>
      <c r="P29" s="96"/>
      <c r="Q29" s="96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39" customFormat="1" ht="16.5" hidden="1" customHeight="1" x14ac:dyDescent="0.25">
      <c r="A30" s="146"/>
      <c r="B30" s="138" t="s">
        <v>56</v>
      </c>
      <c r="C30" s="53"/>
      <c r="D30" s="53"/>
      <c r="E30" s="31">
        <v>36438.1</v>
      </c>
      <c r="F30" s="31"/>
      <c r="G30" s="31"/>
      <c r="H30" s="31">
        <f t="shared" si="2"/>
        <v>0</v>
      </c>
      <c r="I30" s="97"/>
      <c r="J30" s="59"/>
      <c r="K30" s="59"/>
      <c r="L30" s="31" t="e">
        <f t="shared" si="5"/>
        <v>#DIV/0!</v>
      </c>
      <c r="M30" s="139"/>
      <c r="N30" s="140"/>
      <c r="O30" s="95" t="e">
        <f t="shared" si="6"/>
        <v>#DIV/0!</v>
      </c>
      <c r="P30" s="96"/>
      <c r="Q30" s="96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39" customFormat="1" hidden="1" x14ac:dyDescent="0.25">
      <c r="A31" s="146"/>
      <c r="B31" s="138" t="s">
        <v>57</v>
      </c>
      <c r="C31" s="53"/>
      <c r="D31" s="53"/>
      <c r="E31" s="31">
        <v>23487</v>
      </c>
      <c r="F31" s="31"/>
      <c r="G31" s="31"/>
      <c r="H31" s="31">
        <f t="shared" si="2"/>
        <v>0</v>
      </c>
      <c r="I31" s="97"/>
      <c r="J31" s="59"/>
      <c r="K31" s="59"/>
      <c r="L31" s="31" t="e">
        <f t="shared" si="5"/>
        <v>#DIV/0!</v>
      </c>
      <c r="M31" s="139"/>
      <c r="N31" s="140"/>
      <c r="O31" s="95" t="e">
        <f t="shared" si="6"/>
        <v>#DIV/0!</v>
      </c>
      <c r="P31" s="96"/>
      <c r="Q31" s="96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39" customFormat="1" hidden="1" x14ac:dyDescent="0.25">
      <c r="A32" s="146"/>
      <c r="B32" s="138" t="s">
        <v>58</v>
      </c>
      <c r="C32" s="53"/>
      <c r="D32" s="53"/>
      <c r="E32" s="31">
        <v>12951.1</v>
      </c>
      <c r="F32" s="31"/>
      <c r="G32" s="31"/>
      <c r="H32" s="31">
        <f t="shared" si="2"/>
        <v>0</v>
      </c>
      <c r="I32" s="97"/>
      <c r="J32" s="59"/>
      <c r="K32" s="59"/>
      <c r="L32" s="31" t="e">
        <f t="shared" si="5"/>
        <v>#DIV/0!</v>
      </c>
      <c r="M32" s="139"/>
      <c r="N32" s="140"/>
      <c r="O32" s="95" t="e">
        <f t="shared" si="6"/>
        <v>#DIV/0!</v>
      </c>
      <c r="P32" s="96"/>
      <c r="Q32" s="96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39" customFormat="1" ht="37.5" hidden="1" x14ac:dyDescent="0.25">
      <c r="A33" s="146"/>
      <c r="B33" s="138" t="s">
        <v>59</v>
      </c>
      <c r="C33" s="53"/>
      <c r="D33" s="53"/>
      <c r="E33" s="31">
        <v>11936.7</v>
      </c>
      <c r="F33" s="31"/>
      <c r="G33" s="31"/>
      <c r="H33" s="31">
        <f t="shared" si="2"/>
        <v>0</v>
      </c>
      <c r="I33" s="97"/>
      <c r="J33" s="134"/>
      <c r="K33" s="134"/>
      <c r="L33" s="31" t="e">
        <f t="shared" si="5"/>
        <v>#DIV/0!</v>
      </c>
      <c r="M33" s="135"/>
      <c r="N33" s="140"/>
      <c r="O33" s="95" t="e">
        <f t="shared" si="6"/>
        <v>#DIV/0!</v>
      </c>
      <c r="P33" s="96"/>
      <c r="Q33" s="96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39" customFormat="1" hidden="1" x14ac:dyDescent="0.25">
      <c r="A34" s="146"/>
      <c r="B34" s="138" t="s">
        <v>60</v>
      </c>
      <c r="C34" s="53"/>
      <c r="D34" s="53"/>
      <c r="E34" s="31">
        <f>E35+E36</f>
        <v>49814.5</v>
      </c>
      <c r="F34" s="31"/>
      <c r="G34" s="31"/>
      <c r="H34" s="31">
        <f t="shared" si="2"/>
        <v>0</v>
      </c>
      <c r="I34" s="97"/>
      <c r="J34" s="53"/>
      <c r="K34" s="53"/>
      <c r="L34" s="31" t="e">
        <f t="shared" si="5"/>
        <v>#DIV/0!</v>
      </c>
      <c r="M34" s="152"/>
      <c r="N34" s="140"/>
      <c r="O34" s="95" t="e">
        <f t="shared" si="6"/>
        <v>#DIV/0!</v>
      </c>
      <c r="P34" s="96"/>
      <c r="Q34" s="96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39" customFormat="1" hidden="1" x14ac:dyDescent="0.25">
      <c r="A35" s="146"/>
      <c r="B35" s="138" t="s">
        <v>71</v>
      </c>
      <c r="C35" s="53"/>
      <c r="D35" s="53"/>
      <c r="E35" s="31">
        <v>41450.1</v>
      </c>
      <c r="F35" s="31"/>
      <c r="G35" s="31"/>
      <c r="H35" s="31">
        <f t="shared" si="2"/>
        <v>0</v>
      </c>
      <c r="I35" s="97"/>
      <c r="J35" s="53"/>
      <c r="K35" s="53"/>
      <c r="L35" s="31" t="e">
        <f t="shared" si="5"/>
        <v>#DIV/0!</v>
      </c>
      <c r="M35" s="152"/>
      <c r="N35" s="140"/>
      <c r="O35" s="95" t="e">
        <f t="shared" si="6"/>
        <v>#DIV/0!</v>
      </c>
      <c r="P35" s="96"/>
      <c r="Q35" s="96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39" customFormat="1" hidden="1" x14ac:dyDescent="0.25">
      <c r="A36" s="146"/>
      <c r="B36" s="138" t="s">
        <v>58</v>
      </c>
      <c r="C36" s="53"/>
      <c r="D36" s="53"/>
      <c r="E36" s="31">
        <v>8364.4</v>
      </c>
      <c r="F36" s="31"/>
      <c r="G36" s="31"/>
      <c r="H36" s="31">
        <f t="shared" si="2"/>
        <v>0</v>
      </c>
      <c r="I36" s="97"/>
      <c r="J36" s="53"/>
      <c r="K36" s="53"/>
      <c r="L36" s="31" t="e">
        <f t="shared" si="5"/>
        <v>#DIV/0!</v>
      </c>
      <c r="M36" s="152"/>
      <c r="N36" s="140"/>
      <c r="O36" s="95" t="e">
        <f t="shared" si="6"/>
        <v>#DIV/0!</v>
      </c>
      <c r="P36" s="96"/>
      <c r="Q36" s="96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39" customFormat="1" hidden="1" x14ac:dyDescent="0.25">
      <c r="A37" s="146"/>
      <c r="B37" s="138"/>
      <c r="C37" s="53"/>
      <c r="D37" s="53"/>
      <c r="E37" s="134"/>
      <c r="F37" s="134"/>
      <c r="G37" s="134"/>
      <c r="H37" s="31"/>
      <c r="I37" s="97"/>
      <c r="J37" s="53"/>
      <c r="K37" s="53"/>
      <c r="L37" s="31" t="e">
        <f t="shared" si="5"/>
        <v>#DIV/0!</v>
      </c>
      <c r="M37" s="152"/>
      <c r="N37" s="140"/>
      <c r="O37" s="95" t="e">
        <f t="shared" si="6"/>
        <v>#DIV/0!</v>
      </c>
      <c r="P37" s="96"/>
      <c r="Q37" s="96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39" customFormat="1" hidden="1" x14ac:dyDescent="0.25">
      <c r="A38" s="146"/>
      <c r="B38" s="138"/>
      <c r="C38" s="53"/>
      <c r="D38" s="53"/>
      <c r="E38" s="134"/>
      <c r="F38" s="134"/>
      <c r="G38" s="134"/>
      <c r="H38" s="31"/>
      <c r="I38" s="97"/>
      <c r="J38" s="53"/>
      <c r="K38" s="53"/>
      <c r="L38" s="31" t="e">
        <f t="shared" si="5"/>
        <v>#DIV/0!</v>
      </c>
      <c r="M38" s="152"/>
      <c r="N38" s="140"/>
      <c r="O38" s="95" t="e">
        <f t="shared" si="6"/>
        <v>#DIV/0!</v>
      </c>
      <c r="P38" s="96"/>
      <c r="Q38" s="96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39" customFormat="1" hidden="1" x14ac:dyDescent="0.25">
      <c r="A39" s="146"/>
      <c r="B39" s="138"/>
      <c r="C39" s="53"/>
      <c r="D39" s="53"/>
      <c r="E39" s="134"/>
      <c r="F39" s="134"/>
      <c r="G39" s="134"/>
      <c r="H39" s="31"/>
      <c r="I39" s="97"/>
      <c r="J39" s="134"/>
      <c r="K39" s="134"/>
      <c r="L39" s="31" t="e">
        <f t="shared" si="5"/>
        <v>#DIV/0!</v>
      </c>
      <c r="M39" s="135"/>
      <c r="N39" s="140"/>
      <c r="O39" s="95" t="e">
        <f t="shared" si="6"/>
        <v>#DIV/0!</v>
      </c>
      <c r="P39" s="96"/>
      <c r="Q39" s="96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49" customFormat="1" ht="15.75" hidden="1" customHeight="1" x14ac:dyDescent="0.25">
      <c r="A40" s="137"/>
      <c r="B40" s="41" t="s">
        <v>13</v>
      </c>
      <c r="C40" s="37"/>
      <c r="D40" s="37"/>
      <c r="E40" s="40">
        <v>14000</v>
      </c>
      <c r="F40" s="40"/>
      <c r="G40" s="40"/>
      <c r="H40" s="40">
        <f t="shared" si="2"/>
        <v>0</v>
      </c>
      <c r="I40" s="115"/>
      <c r="J40" s="153"/>
      <c r="K40" s="153"/>
      <c r="L40" s="40"/>
      <c r="M40" s="154"/>
      <c r="N40" s="147"/>
      <c r="O40" s="95"/>
      <c r="P40" s="96"/>
      <c r="Q40" s="96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s="49" customFormat="1" hidden="1" x14ac:dyDescent="0.25">
      <c r="A41" s="137"/>
      <c r="B41" s="41" t="s">
        <v>16</v>
      </c>
      <c r="C41" s="37"/>
      <c r="D41" s="37"/>
      <c r="E41" s="37">
        <v>7500</v>
      </c>
      <c r="F41" s="37"/>
      <c r="G41" s="37"/>
      <c r="H41" s="40">
        <f t="shared" si="2"/>
        <v>0</v>
      </c>
      <c r="I41" s="115"/>
      <c r="J41" s="153"/>
      <c r="K41" s="153"/>
      <c r="L41" s="40"/>
      <c r="M41" s="154"/>
      <c r="N41" s="147"/>
      <c r="O41" s="95"/>
      <c r="P41" s="96"/>
      <c r="Q41" s="96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1:31" s="49" customFormat="1" ht="37.5" hidden="1" x14ac:dyDescent="0.25">
      <c r="A42" s="137"/>
      <c r="B42" s="41" t="s">
        <v>51</v>
      </c>
      <c r="C42" s="37"/>
      <c r="D42" s="37"/>
      <c r="E42" s="37">
        <v>10000</v>
      </c>
      <c r="F42" s="37"/>
      <c r="G42" s="37"/>
      <c r="H42" s="40">
        <f t="shared" si="2"/>
        <v>0</v>
      </c>
      <c r="I42" s="115"/>
      <c r="J42" s="153"/>
      <c r="K42" s="153"/>
      <c r="L42" s="40"/>
      <c r="M42" s="154"/>
      <c r="N42" s="147"/>
      <c r="O42" s="95"/>
      <c r="P42" s="96"/>
      <c r="Q42" s="96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1:31" s="49" customFormat="1" ht="39" x14ac:dyDescent="0.25">
      <c r="A43" s="137"/>
      <c r="B43" s="41" t="s">
        <v>32</v>
      </c>
      <c r="C43" s="37">
        <v>1670.5</v>
      </c>
      <c r="D43" s="37"/>
      <c r="E43" s="37">
        <v>1452.73</v>
      </c>
      <c r="F43" s="37">
        <v>1452.7</v>
      </c>
      <c r="G43" s="37">
        <v>1452.7</v>
      </c>
      <c r="H43" s="40">
        <f t="shared" si="2"/>
        <v>99.997934922525175</v>
      </c>
      <c r="I43" s="115"/>
      <c r="J43" s="153"/>
      <c r="K43" s="153"/>
      <c r="L43" s="40"/>
      <c r="M43" s="154"/>
      <c r="N43" s="147"/>
      <c r="O43" s="95"/>
      <c r="P43" s="96"/>
      <c r="Q43" s="96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1:31" s="49" customFormat="1" hidden="1" x14ac:dyDescent="0.25">
      <c r="A44" s="137"/>
      <c r="B44" s="155"/>
      <c r="C44" s="59"/>
      <c r="D44" s="59"/>
      <c r="E44" s="59"/>
      <c r="F44" s="59"/>
      <c r="G44" s="53"/>
      <c r="H44" s="40" t="e">
        <f t="shared" si="2"/>
        <v>#DIV/0!</v>
      </c>
      <c r="I44" s="97" t="e">
        <f t="shared" si="3"/>
        <v>#DIV/0!</v>
      </c>
      <c r="J44" s="156"/>
      <c r="K44" s="156"/>
      <c r="L44" s="40" t="e">
        <f t="shared" si="5"/>
        <v>#DIV/0!</v>
      </c>
      <c r="M44" s="157"/>
      <c r="N44" s="140"/>
      <c r="O44" s="20" t="e">
        <f t="shared" si="6"/>
        <v>#DIV/0!</v>
      </c>
      <c r="P44" s="4"/>
      <c r="Q44" s="4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</row>
    <row r="45" spans="1:31" s="30" customFormat="1" hidden="1" x14ac:dyDescent="0.25">
      <c r="A45" s="109" t="s">
        <v>5</v>
      </c>
      <c r="B45" s="144" t="s">
        <v>6</v>
      </c>
      <c r="C45" s="40"/>
      <c r="D45" s="40"/>
      <c r="E45" s="109">
        <f>E46+E49+E52+E57+E56+E55</f>
        <v>1067808.7000000002</v>
      </c>
      <c r="F45" s="109"/>
      <c r="G45" s="109">
        <f t="shared" ref="G45" si="10">G46+G49+G52+G57+G56+G55</f>
        <v>383178.29999999993</v>
      </c>
      <c r="H45" s="40">
        <f t="shared" si="2"/>
        <v>35.884545611962132</v>
      </c>
      <c r="I45" s="97" t="e">
        <f t="shared" si="3"/>
        <v>#DIV/0!</v>
      </c>
      <c r="J45" s="126"/>
      <c r="K45" s="126"/>
      <c r="L45" s="40" t="e">
        <f t="shared" si="5"/>
        <v>#DIV/0!</v>
      </c>
      <c r="M45" s="127"/>
      <c r="N45" s="158"/>
      <c r="O45" s="20" t="e">
        <f t="shared" si="6"/>
        <v>#DIV/0!</v>
      </c>
      <c r="P45" s="4"/>
      <c r="Q45" s="4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52" customFormat="1" ht="31.5" x14ac:dyDescent="0.25">
      <c r="A46" s="137"/>
      <c r="B46" s="27" t="s">
        <v>19</v>
      </c>
      <c r="C46" s="28">
        <f>C47+C48</f>
        <v>179379.1</v>
      </c>
      <c r="D46" s="28">
        <f>D47+D48</f>
        <v>208962.7</v>
      </c>
      <c r="E46" s="28">
        <f>E47+E48</f>
        <v>302427.5</v>
      </c>
      <c r="F46" s="28">
        <f>F47+F48</f>
        <v>213067.9</v>
      </c>
      <c r="G46" s="121">
        <f>G47+G48</f>
        <v>213067.9</v>
      </c>
      <c r="H46" s="121">
        <f t="shared" si="2"/>
        <v>70.452554744525543</v>
      </c>
      <c r="I46" s="159">
        <f t="shared" si="3"/>
        <v>101.96456113938038</v>
      </c>
      <c r="J46" s="160">
        <f>J47+J48</f>
        <v>252620.5</v>
      </c>
      <c r="K46" s="160">
        <f>K47+K48</f>
        <v>195509.6</v>
      </c>
      <c r="L46" s="160">
        <f t="shared" ref="L46:N46" si="11">L47+L48</f>
        <v>96.849116590380078</v>
      </c>
      <c r="M46" s="160">
        <f t="shared" si="11"/>
        <v>245408.4</v>
      </c>
      <c r="N46" s="160">
        <f t="shared" si="11"/>
        <v>193122.2</v>
      </c>
      <c r="O46" s="50">
        <f t="shared" si="6"/>
        <v>78.694209326168135</v>
      </c>
      <c r="P46" s="11"/>
      <c r="Q46" s="11" t="s">
        <v>112</v>
      </c>
      <c r="R46" s="47"/>
      <c r="S46" s="47"/>
      <c r="T46" s="47"/>
      <c r="U46" s="47"/>
      <c r="V46" s="47"/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s="52" customFormat="1" ht="19.5" x14ac:dyDescent="0.25">
      <c r="A47" s="137"/>
      <c r="B47" s="138" t="s">
        <v>26</v>
      </c>
      <c r="C47" s="53">
        <v>178497.1</v>
      </c>
      <c r="D47" s="53">
        <v>205791.1</v>
      </c>
      <c r="E47" s="53">
        <v>233000</v>
      </c>
      <c r="F47" s="53">
        <v>209896.3</v>
      </c>
      <c r="G47" s="53">
        <v>209896.3</v>
      </c>
      <c r="H47" s="40">
        <f t="shared" si="2"/>
        <v>90.08424892703863</v>
      </c>
      <c r="I47" s="97">
        <f t="shared" si="3"/>
        <v>101.99483845511297</v>
      </c>
      <c r="J47" s="134">
        <v>237200</v>
      </c>
      <c r="K47" s="134">
        <v>193130.5</v>
      </c>
      <c r="L47" s="40">
        <f t="shared" si="5"/>
        <v>81.420952782462052</v>
      </c>
      <c r="M47" s="135">
        <v>237200</v>
      </c>
      <c r="N47" s="135">
        <v>190454.6</v>
      </c>
      <c r="O47" s="20">
        <f t="shared" si="6"/>
        <v>80.292833052276563</v>
      </c>
      <c r="P47" s="4"/>
      <c r="Q47" s="4">
        <v>12764.4</v>
      </c>
      <c r="R47" s="47"/>
      <c r="S47" s="47"/>
      <c r="T47" s="47"/>
      <c r="U47" s="47"/>
      <c r="V47" s="47"/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s="52" customFormat="1" ht="19.5" x14ac:dyDescent="0.25">
      <c r="A48" s="137"/>
      <c r="B48" s="138" t="s">
        <v>12</v>
      </c>
      <c r="C48" s="53">
        <v>882</v>
      </c>
      <c r="D48" s="53">
        <v>3171.6</v>
      </c>
      <c r="E48" s="53">
        <v>69427.5</v>
      </c>
      <c r="F48" s="53">
        <v>3171.6</v>
      </c>
      <c r="G48" s="53">
        <v>3171.6</v>
      </c>
      <c r="H48" s="40">
        <f t="shared" si="2"/>
        <v>4.5682186453494653</v>
      </c>
      <c r="I48" s="97">
        <f t="shared" si="3"/>
        <v>100</v>
      </c>
      <c r="J48" s="54">
        <v>15420.5</v>
      </c>
      <c r="K48" s="54">
        <v>2379.1</v>
      </c>
      <c r="L48" s="40">
        <f t="shared" si="5"/>
        <v>15.428163807918031</v>
      </c>
      <c r="M48" s="55">
        <v>8208.4</v>
      </c>
      <c r="N48" s="117">
        <v>2667.6</v>
      </c>
      <c r="O48" s="20">
        <f t="shared" si="6"/>
        <v>32.498416256517714</v>
      </c>
      <c r="P48" s="4"/>
      <c r="Q48" s="4">
        <v>1055.0999999999999</v>
      </c>
      <c r="R48" s="47"/>
      <c r="S48" s="47"/>
      <c r="T48" s="47"/>
      <c r="U48" s="47"/>
      <c r="V48" s="47"/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s="52" customFormat="1" ht="19.5" x14ac:dyDescent="0.25">
      <c r="A49" s="137"/>
      <c r="B49" s="27" t="s">
        <v>20</v>
      </c>
      <c r="C49" s="28">
        <f>C50+C51</f>
        <v>26608.9</v>
      </c>
      <c r="D49" s="28">
        <f>D50+D51</f>
        <v>25744.6</v>
      </c>
      <c r="E49" s="28">
        <f>E50+E51</f>
        <v>250610.80000000002</v>
      </c>
      <c r="F49" s="28">
        <f>F50+F51</f>
        <v>24538.6</v>
      </c>
      <c r="G49" s="121">
        <f>G50+G51</f>
        <v>26039.199999999997</v>
      </c>
      <c r="H49" s="121">
        <f t="shared" si="2"/>
        <v>10.390294432642166</v>
      </c>
      <c r="I49" s="159">
        <f t="shared" si="3"/>
        <v>101.1443176433116</v>
      </c>
      <c r="J49" s="160">
        <f>J50+J51</f>
        <v>225577.19999999998</v>
      </c>
      <c r="K49" s="160">
        <f>K50+K51</f>
        <v>23986.1</v>
      </c>
      <c r="L49" s="160">
        <f t="shared" ref="L49:N49" si="12">L50+L51</f>
        <v>75.558112713448963</v>
      </c>
      <c r="M49" s="160">
        <f t="shared" si="12"/>
        <v>196139.1</v>
      </c>
      <c r="N49" s="160">
        <f t="shared" si="12"/>
        <v>24254.2</v>
      </c>
      <c r="O49" s="50">
        <f t="shared" si="6"/>
        <v>12.365815892904577</v>
      </c>
      <c r="P49" s="11"/>
      <c r="Q49" s="11"/>
      <c r="R49" s="47"/>
      <c r="S49" s="47"/>
      <c r="T49" s="47"/>
      <c r="U49" s="47"/>
      <c r="V49" s="47"/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s="52" customFormat="1" ht="29.25" customHeight="1" x14ac:dyDescent="0.25">
      <c r="A50" s="137"/>
      <c r="B50" s="138" t="s">
        <v>26</v>
      </c>
      <c r="C50" s="53">
        <v>24608.9</v>
      </c>
      <c r="D50" s="53">
        <v>23640.799999999999</v>
      </c>
      <c r="E50" s="53">
        <v>29003.1</v>
      </c>
      <c r="F50" s="53">
        <v>22338.5</v>
      </c>
      <c r="G50" s="53">
        <v>23839.1</v>
      </c>
      <c r="H50" s="40">
        <f t="shared" si="2"/>
        <v>82.195006740658755</v>
      </c>
      <c r="I50" s="97">
        <f t="shared" si="3"/>
        <v>100.83880410138404</v>
      </c>
      <c r="J50" s="134">
        <v>29377.8</v>
      </c>
      <c r="K50" s="134">
        <v>21882.3</v>
      </c>
      <c r="L50" s="40">
        <f t="shared" si="5"/>
        <v>74.485836243694209</v>
      </c>
      <c r="M50" s="135">
        <v>30139.7</v>
      </c>
      <c r="N50" s="136">
        <v>22150.400000000001</v>
      </c>
      <c r="O50" s="20">
        <f t="shared" si="6"/>
        <v>73.492436885569532</v>
      </c>
      <c r="P50" s="4"/>
      <c r="Q50" s="4" t="s">
        <v>113</v>
      </c>
      <c r="R50" s="47"/>
      <c r="S50" s="47"/>
      <c r="T50" s="47"/>
      <c r="U50" s="47"/>
      <c r="V50" s="47"/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s="52" customFormat="1" ht="19.5" x14ac:dyDescent="0.25">
      <c r="A51" s="137"/>
      <c r="B51" s="138" t="s">
        <v>12</v>
      </c>
      <c r="C51" s="53">
        <v>2000</v>
      </c>
      <c r="D51" s="53">
        <v>2103.8000000000002</v>
      </c>
      <c r="E51" s="53">
        <v>221607.7</v>
      </c>
      <c r="F51" s="53">
        <v>2200.1</v>
      </c>
      <c r="G51" s="53">
        <v>2200.1</v>
      </c>
      <c r="H51" s="40">
        <f t="shared" si="2"/>
        <v>0.99279041296850223</v>
      </c>
      <c r="I51" s="97">
        <f t="shared" si="3"/>
        <v>104.57743131476376</v>
      </c>
      <c r="J51" s="161">
        <v>196199.4</v>
      </c>
      <c r="K51" s="161">
        <v>2103.8000000000002</v>
      </c>
      <c r="L51" s="40">
        <f t="shared" si="5"/>
        <v>1.0722764697547496</v>
      </c>
      <c r="M51" s="162">
        <v>165999.4</v>
      </c>
      <c r="N51" s="136">
        <v>2103.8000000000002</v>
      </c>
      <c r="O51" s="20">
        <f t="shared" si="6"/>
        <v>1.267353978387874</v>
      </c>
      <c r="P51" s="4"/>
      <c r="Q51" s="4"/>
      <c r="R51" s="47"/>
      <c r="S51" s="47"/>
      <c r="T51" s="47"/>
      <c r="U51" s="47"/>
      <c r="V51" s="47"/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s="58" customFormat="1" ht="19.5" x14ac:dyDescent="0.25">
      <c r="A52" s="146"/>
      <c r="B52" s="27" t="s">
        <v>7</v>
      </c>
      <c r="C52" s="28">
        <f>C53+C54</f>
        <v>36890.700000000004</v>
      </c>
      <c r="D52" s="28">
        <f>D53+D54</f>
        <v>31184.1</v>
      </c>
      <c r="E52" s="28">
        <f>E53+E54</f>
        <v>375873.4</v>
      </c>
      <c r="F52" s="28">
        <f>F53+F54</f>
        <v>39267.1</v>
      </c>
      <c r="G52" s="121">
        <f>G53+G54</f>
        <v>40967.1</v>
      </c>
      <c r="H52" s="121">
        <f t="shared" ref="H52:N52" si="13">H53+H54</f>
        <v>79.833536163124663</v>
      </c>
      <c r="I52" s="121">
        <f t="shared" si="13"/>
        <v>1070.2465650050885</v>
      </c>
      <c r="J52" s="121">
        <f t="shared" si="13"/>
        <v>47699</v>
      </c>
      <c r="K52" s="121">
        <f t="shared" si="13"/>
        <v>32771</v>
      </c>
      <c r="L52" s="121">
        <f t="shared" si="13"/>
        <v>65.1397303926707</v>
      </c>
      <c r="M52" s="121">
        <f t="shared" si="13"/>
        <v>47895.4</v>
      </c>
      <c r="N52" s="121">
        <f t="shared" si="13"/>
        <v>33148.199999999997</v>
      </c>
      <c r="O52" s="50">
        <f t="shared" si="6"/>
        <v>69.209569186184879</v>
      </c>
      <c r="P52" s="11"/>
      <c r="Q52" s="11"/>
      <c r="R52" s="56"/>
      <c r="S52" s="56"/>
      <c r="T52" s="56"/>
      <c r="U52" s="56"/>
      <c r="V52" s="56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ht="19.5" x14ac:dyDescent="0.25">
      <c r="A53" s="146"/>
      <c r="B53" s="138" t="s">
        <v>26</v>
      </c>
      <c r="C53" s="53">
        <v>32452.9</v>
      </c>
      <c r="D53" s="53">
        <v>30668.1</v>
      </c>
      <c r="E53" s="59">
        <v>46017</v>
      </c>
      <c r="F53" s="59">
        <v>36051.199999999997</v>
      </c>
      <c r="G53" s="59">
        <v>36051.199999999997</v>
      </c>
      <c r="H53" s="40">
        <f t="shared" si="2"/>
        <v>78.343220983549557</v>
      </c>
      <c r="I53" s="97">
        <f t="shared" si="3"/>
        <v>117.55276655547621</v>
      </c>
      <c r="J53" s="53">
        <v>47699</v>
      </c>
      <c r="K53" s="53">
        <v>31071</v>
      </c>
      <c r="L53" s="40">
        <f t="shared" si="5"/>
        <v>65.1397303926707</v>
      </c>
      <c r="M53" s="139">
        <v>47895.4</v>
      </c>
      <c r="N53" s="136">
        <v>31448.2</v>
      </c>
      <c r="O53" s="20">
        <f t="shared" si="6"/>
        <v>65.660167782292248</v>
      </c>
      <c r="P53" s="4"/>
      <c r="Q53" s="4">
        <v>5325</v>
      </c>
      <c r="R53" s="24"/>
      <c r="S53" s="24"/>
      <c r="T53" s="24"/>
      <c r="U53" s="24"/>
      <c r="V53" s="24"/>
    </row>
    <row r="54" spans="1:31" ht="19.5" x14ac:dyDescent="0.25">
      <c r="A54" s="146"/>
      <c r="B54" s="138" t="s">
        <v>12</v>
      </c>
      <c r="C54" s="53">
        <v>4437.8</v>
      </c>
      <c r="D54" s="53">
        <v>516</v>
      </c>
      <c r="E54" s="59">
        <v>329856.40000000002</v>
      </c>
      <c r="F54" s="59">
        <v>3215.9</v>
      </c>
      <c r="G54" s="59">
        <v>4915.8999999999996</v>
      </c>
      <c r="H54" s="40">
        <f t="shared" si="2"/>
        <v>1.4903151795751119</v>
      </c>
      <c r="I54" s="97">
        <f t="shared" si="3"/>
        <v>952.69379844961236</v>
      </c>
      <c r="J54" s="53"/>
      <c r="K54" s="53">
        <v>1700</v>
      </c>
      <c r="L54" s="40"/>
      <c r="M54" s="152"/>
      <c r="N54" s="136">
        <v>1700</v>
      </c>
      <c r="O54" s="20"/>
      <c r="P54" s="4"/>
      <c r="Q54" s="4"/>
      <c r="R54" s="24"/>
      <c r="S54" s="24"/>
      <c r="T54" s="24"/>
      <c r="U54" s="24"/>
      <c r="V54" s="24"/>
    </row>
    <row r="55" spans="1:31" s="62" customFormat="1" ht="75" hidden="1" x14ac:dyDescent="0.25">
      <c r="A55" s="146"/>
      <c r="B55" s="41" t="s">
        <v>77</v>
      </c>
      <c r="C55" s="37">
        <v>300</v>
      </c>
      <c r="D55" s="37">
        <v>300</v>
      </c>
      <c r="E55" s="54">
        <v>300</v>
      </c>
      <c r="F55" s="54">
        <v>300</v>
      </c>
      <c r="G55" s="54">
        <v>0</v>
      </c>
      <c r="H55" s="40">
        <f t="shared" si="2"/>
        <v>0</v>
      </c>
      <c r="I55" s="97">
        <f t="shared" si="3"/>
        <v>0</v>
      </c>
      <c r="J55" s="53">
        <v>300</v>
      </c>
      <c r="K55" s="37"/>
      <c r="L55" s="40"/>
      <c r="M55" s="151"/>
      <c r="N55" s="117"/>
      <c r="O55" s="20" t="e">
        <f t="shared" si="6"/>
        <v>#DIV/0!</v>
      </c>
      <c r="P55" s="4"/>
      <c r="Q55" s="4"/>
      <c r="R55" s="60"/>
      <c r="S55" s="60"/>
      <c r="T55" s="60"/>
      <c r="U55" s="60"/>
      <c r="V55" s="60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s="87" customFormat="1" ht="31.5" x14ac:dyDescent="0.25">
      <c r="A56" s="122"/>
      <c r="B56" s="163" t="s">
        <v>50</v>
      </c>
      <c r="C56" s="109">
        <v>4000</v>
      </c>
      <c r="D56" s="109"/>
      <c r="E56" s="109">
        <v>4000</v>
      </c>
      <c r="F56" s="88">
        <v>0</v>
      </c>
      <c r="G56" s="109">
        <v>0</v>
      </c>
      <c r="H56" s="28">
        <f t="shared" si="2"/>
        <v>0</v>
      </c>
      <c r="I56" s="123"/>
      <c r="J56" s="28">
        <v>4000</v>
      </c>
      <c r="K56" s="40">
        <v>4000</v>
      </c>
      <c r="L56" s="40">
        <f t="shared" si="5"/>
        <v>100</v>
      </c>
      <c r="M56" s="145">
        <v>4000</v>
      </c>
      <c r="N56" s="117">
        <v>4000</v>
      </c>
      <c r="O56" s="20">
        <f t="shared" si="6"/>
        <v>100</v>
      </c>
      <c r="P56" s="4">
        <v>25000</v>
      </c>
      <c r="Q56" s="4" t="s">
        <v>101</v>
      </c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</row>
    <row r="57" spans="1:31" s="52" customFormat="1" hidden="1" x14ac:dyDescent="0.25">
      <c r="A57" s="164"/>
      <c r="B57" s="165" t="s">
        <v>41</v>
      </c>
      <c r="C57" s="166"/>
      <c r="D57" s="166"/>
      <c r="E57" s="167">
        <f>E58+E59+E60+E61+E62+E63+E64</f>
        <v>134597</v>
      </c>
      <c r="F57" s="167">
        <f>F58+F59+F60+F61+F62+F63+F64</f>
        <v>12800</v>
      </c>
      <c r="G57" s="167">
        <f>G58+G59+G60+G61+G66+G67+G68+G70+G71+G72+G73+G77+G80+G112</f>
        <v>103104.1</v>
      </c>
      <c r="H57" s="167">
        <f t="shared" ref="H57:M57" si="14">H58+H59+H60+H61+H66+H67+H68+H70+H71+H72+H73+H77+H80+H112</f>
        <v>853.13518189469391</v>
      </c>
      <c r="I57" s="167">
        <f t="shared" si="14"/>
        <v>461.36231918776758</v>
      </c>
      <c r="J57" s="167">
        <f t="shared" si="14"/>
        <v>128820</v>
      </c>
      <c r="K57" s="167">
        <f t="shared" si="14"/>
        <v>72013.200000000012</v>
      </c>
      <c r="L57" s="167">
        <f t="shared" si="14"/>
        <v>662.67150548114751</v>
      </c>
      <c r="M57" s="167">
        <f t="shared" si="14"/>
        <v>117710</v>
      </c>
      <c r="N57" s="167">
        <f>N58+N59+N60+N61+N66+N67+N68+N70+N71+N72+N73+N77+N80+N112</f>
        <v>70025</v>
      </c>
      <c r="O57" s="20">
        <f t="shared" si="6"/>
        <v>59.489423158610144</v>
      </c>
      <c r="P57" s="4"/>
      <c r="Q57" s="4"/>
      <c r="R57" s="47"/>
      <c r="S57" s="47"/>
      <c r="T57" s="47"/>
      <c r="U57" s="47"/>
      <c r="V57" s="47"/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s="52" customFormat="1" ht="19.5" x14ac:dyDescent="0.25">
      <c r="A58" s="137"/>
      <c r="B58" s="41" t="s">
        <v>132</v>
      </c>
      <c r="C58" s="37">
        <v>2825.4</v>
      </c>
      <c r="D58" s="37"/>
      <c r="E58" s="54">
        <v>26150</v>
      </c>
      <c r="F58" s="168">
        <v>2400</v>
      </c>
      <c r="G58" s="168">
        <v>10000</v>
      </c>
      <c r="H58" s="40">
        <f t="shared" si="2"/>
        <v>38.24091778202677</v>
      </c>
      <c r="I58" s="97"/>
      <c r="J58" s="53">
        <v>2300</v>
      </c>
      <c r="K58" s="37">
        <v>2100</v>
      </c>
      <c r="L58" s="40">
        <f t="shared" si="5"/>
        <v>91.304347826086953</v>
      </c>
      <c r="M58" s="55">
        <v>1500</v>
      </c>
      <c r="N58" s="117">
        <v>1400</v>
      </c>
      <c r="O58" s="20">
        <f t="shared" si="6"/>
        <v>93.333333333333329</v>
      </c>
      <c r="P58" s="4"/>
      <c r="Q58" s="4"/>
      <c r="R58" s="47"/>
      <c r="S58" s="47"/>
      <c r="T58" s="47"/>
      <c r="U58" s="47"/>
      <c r="V58" s="47"/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s="52" customFormat="1" ht="39" x14ac:dyDescent="0.25">
      <c r="A59" s="137"/>
      <c r="B59" s="112" t="s">
        <v>34</v>
      </c>
      <c r="C59" s="113" t="s">
        <v>86</v>
      </c>
      <c r="D59" s="113"/>
      <c r="E59" s="37">
        <v>800</v>
      </c>
      <c r="F59" s="37">
        <v>400</v>
      </c>
      <c r="G59" s="37">
        <v>400</v>
      </c>
      <c r="H59" s="40">
        <f t="shared" si="2"/>
        <v>50</v>
      </c>
      <c r="I59" s="97"/>
      <c r="J59" s="161">
        <v>700</v>
      </c>
      <c r="K59" s="168">
        <v>200</v>
      </c>
      <c r="L59" s="40">
        <f t="shared" si="5"/>
        <v>28.571428571428569</v>
      </c>
      <c r="M59" s="169">
        <v>700</v>
      </c>
      <c r="N59" s="117">
        <v>100</v>
      </c>
      <c r="O59" s="20">
        <f t="shared" si="6"/>
        <v>14.285714285714285</v>
      </c>
      <c r="P59" s="4"/>
      <c r="Q59" s="4"/>
      <c r="R59" s="47"/>
      <c r="S59" s="47"/>
      <c r="T59" s="47"/>
      <c r="U59" s="47"/>
      <c r="V59" s="47"/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s="52" customFormat="1" ht="39" x14ac:dyDescent="0.25">
      <c r="A60" s="137"/>
      <c r="B60" s="112" t="s">
        <v>70</v>
      </c>
      <c r="C60" s="113" t="s">
        <v>85</v>
      </c>
      <c r="D60" s="113"/>
      <c r="E60" s="37">
        <v>14000</v>
      </c>
      <c r="F60" s="37">
        <v>9500</v>
      </c>
      <c r="G60" s="37">
        <v>12000</v>
      </c>
      <c r="H60" s="40">
        <f t="shared" si="2"/>
        <v>85.714285714285708</v>
      </c>
      <c r="I60" s="97"/>
      <c r="J60" s="161">
        <v>13900</v>
      </c>
      <c r="K60" s="168">
        <v>9500</v>
      </c>
      <c r="L60" s="40">
        <f t="shared" si="5"/>
        <v>68.345323741007192</v>
      </c>
      <c r="M60" s="169">
        <v>13800</v>
      </c>
      <c r="N60" s="117">
        <v>9500</v>
      </c>
      <c r="O60" s="20">
        <f t="shared" si="6"/>
        <v>68.840579710144922</v>
      </c>
      <c r="P60" s="4"/>
      <c r="Q60" s="4"/>
      <c r="R60" s="47"/>
      <c r="S60" s="47"/>
      <c r="T60" s="47"/>
      <c r="U60" s="47"/>
      <c r="V60" s="47"/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s="52" customFormat="1" ht="28.5" customHeight="1" x14ac:dyDescent="0.25">
      <c r="A61" s="137"/>
      <c r="B61" s="112" t="s">
        <v>43</v>
      </c>
      <c r="C61" s="113"/>
      <c r="D61" s="113"/>
      <c r="E61" s="54">
        <v>3870</v>
      </c>
      <c r="F61" s="53">
        <v>500</v>
      </c>
      <c r="G61" s="37">
        <v>500</v>
      </c>
      <c r="H61" s="40">
        <f t="shared" si="2"/>
        <v>12.919896640826872</v>
      </c>
      <c r="I61" s="97"/>
      <c r="J61" s="53"/>
      <c r="K61" s="53"/>
      <c r="L61" s="40"/>
      <c r="M61" s="152"/>
      <c r="N61" s="136"/>
      <c r="O61" s="20"/>
      <c r="P61" s="4"/>
      <c r="Q61" s="4"/>
      <c r="R61" s="47"/>
      <c r="S61" s="47"/>
      <c r="T61" s="47"/>
      <c r="U61" s="47"/>
      <c r="V61" s="47"/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s="52" customFormat="1" hidden="1" x14ac:dyDescent="0.25">
      <c r="A62" s="137"/>
      <c r="B62" s="112" t="s">
        <v>64</v>
      </c>
      <c r="C62" s="113"/>
      <c r="D62" s="113"/>
      <c r="E62" s="54">
        <v>3500</v>
      </c>
      <c r="F62" s="54"/>
      <c r="G62" s="53"/>
      <c r="H62" s="40">
        <f t="shared" si="2"/>
        <v>0</v>
      </c>
      <c r="I62" s="97"/>
      <c r="J62" s="53"/>
      <c r="K62" s="53"/>
      <c r="L62" s="40"/>
      <c r="M62" s="152"/>
      <c r="N62" s="136"/>
      <c r="O62" s="20"/>
      <c r="P62" s="4"/>
      <c r="Q62" s="4"/>
      <c r="R62" s="47"/>
      <c r="S62" s="47"/>
      <c r="T62" s="47"/>
      <c r="U62" s="47"/>
      <c r="V62" s="47"/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s="52" customFormat="1" ht="56.25" hidden="1" x14ac:dyDescent="0.25">
      <c r="A63" s="137"/>
      <c r="B63" s="112" t="s">
        <v>111</v>
      </c>
      <c r="C63" s="113"/>
      <c r="D63" s="113"/>
      <c r="E63" s="54">
        <v>300</v>
      </c>
      <c r="F63" s="54"/>
      <c r="G63" s="53"/>
      <c r="H63" s="40">
        <f t="shared" si="2"/>
        <v>0</v>
      </c>
      <c r="I63" s="97"/>
      <c r="J63" s="161"/>
      <c r="K63" s="161"/>
      <c r="L63" s="40"/>
      <c r="M63" s="170"/>
      <c r="N63" s="136"/>
      <c r="O63" s="20"/>
      <c r="P63" s="4"/>
      <c r="Q63" s="4"/>
      <c r="R63" s="47"/>
      <c r="S63" s="47"/>
      <c r="T63" s="47"/>
      <c r="U63" s="47"/>
      <c r="V63" s="47"/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s="52" customFormat="1" hidden="1" x14ac:dyDescent="0.25">
      <c r="A64" s="137"/>
      <c r="B64" s="41" t="s">
        <v>37</v>
      </c>
      <c r="C64" s="37"/>
      <c r="D64" s="37"/>
      <c r="E64" s="54">
        <f>E66+E67+E68+E69+E70+E71+E72+E73+E76+E77+E78+E80+E81+E82</f>
        <v>85977</v>
      </c>
      <c r="F64" s="54"/>
      <c r="G64" s="54">
        <f>G66+G67+G68+G69+G70+G71+G72+G73+G76+G77+G78+G80+G81+G82</f>
        <v>49904.100000000006</v>
      </c>
      <c r="H64" s="40">
        <f t="shared" si="2"/>
        <v>58.043546529885901</v>
      </c>
      <c r="I64" s="97" t="e">
        <f t="shared" si="3"/>
        <v>#DIV/0!</v>
      </c>
      <c r="J64" s="53"/>
      <c r="K64" s="53"/>
      <c r="L64" s="40" t="e">
        <f t="shared" si="5"/>
        <v>#DIV/0!</v>
      </c>
      <c r="M64" s="139"/>
      <c r="N64" s="136"/>
      <c r="O64" s="20" t="e">
        <f t="shared" si="6"/>
        <v>#DIV/0!</v>
      </c>
      <c r="P64" s="4"/>
      <c r="Q64" s="4"/>
      <c r="R64" s="47"/>
      <c r="S64" s="47"/>
      <c r="T64" s="47"/>
      <c r="U64" s="47"/>
      <c r="V64" s="47"/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s="52" customFormat="1" hidden="1" x14ac:dyDescent="0.25">
      <c r="A65" s="137"/>
      <c r="B65" s="171" t="s">
        <v>38</v>
      </c>
      <c r="C65" s="53"/>
      <c r="D65" s="53"/>
      <c r="E65" s="53"/>
      <c r="F65" s="53"/>
      <c r="G65" s="53"/>
      <c r="H65" s="40" t="e">
        <f t="shared" si="2"/>
        <v>#DIV/0!</v>
      </c>
      <c r="I65" s="97" t="e">
        <f t="shared" si="3"/>
        <v>#DIV/0!</v>
      </c>
      <c r="J65" s="53"/>
      <c r="K65" s="53"/>
      <c r="L65" s="40" t="e">
        <f t="shared" si="5"/>
        <v>#DIV/0!</v>
      </c>
      <c r="M65" s="139"/>
      <c r="N65" s="136"/>
      <c r="O65" s="20" t="e">
        <f t="shared" si="6"/>
        <v>#DIV/0!</v>
      </c>
      <c r="P65" s="4"/>
      <c r="Q65" s="4"/>
      <c r="R65" s="47"/>
      <c r="S65" s="47"/>
      <c r="T65" s="47"/>
      <c r="U65" s="47"/>
      <c r="V65" s="47"/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s="87" customFormat="1" ht="39" x14ac:dyDescent="0.25">
      <c r="A66" s="122"/>
      <c r="B66" s="111" t="s">
        <v>75</v>
      </c>
      <c r="C66" s="40" t="s">
        <v>84</v>
      </c>
      <c r="D66" s="40" t="s">
        <v>87</v>
      </c>
      <c r="E66" s="109">
        <v>1200</v>
      </c>
      <c r="F66" s="109">
        <v>1200</v>
      </c>
      <c r="G66" s="109">
        <v>1200</v>
      </c>
      <c r="H66" s="40">
        <f t="shared" si="2"/>
        <v>100</v>
      </c>
      <c r="I66" s="115">
        <f t="shared" si="3"/>
        <v>76.530612244897952</v>
      </c>
      <c r="J66" s="40">
        <v>1200</v>
      </c>
      <c r="K66" s="40">
        <v>1081.0999999999999</v>
      </c>
      <c r="L66" s="40">
        <f t="shared" si="5"/>
        <v>90.091666666666654</v>
      </c>
      <c r="M66" s="118">
        <v>1200</v>
      </c>
      <c r="N66" s="117">
        <v>1080.5999999999999</v>
      </c>
      <c r="O66" s="20">
        <f t="shared" si="6"/>
        <v>90.05</v>
      </c>
      <c r="P66" s="4"/>
      <c r="Q66" s="4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</row>
    <row r="67" spans="1:31" s="52" customFormat="1" ht="39" x14ac:dyDescent="0.25">
      <c r="A67" s="137"/>
      <c r="B67" s="111" t="s">
        <v>76</v>
      </c>
      <c r="C67" s="40"/>
      <c r="D67" s="40"/>
      <c r="E67" s="109">
        <v>607</v>
      </c>
      <c r="F67" s="168">
        <v>607</v>
      </c>
      <c r="G67" s="109">
        <v>607</v>
      </c>
      <c r="H67" s="40">
        <f t="shared" si="2"/>
        <v>100</v>
      </c>
      <c r="I67" s="115"/>
      <c r="J67" s="40"/>
      <c r="K67" s="40"/>
      <c r="L67" s="40"/>
      <c r="M67" s="118"/>
      <c r="N67" s="117"/>
      <c r="O67" s="20"/>
      <c r="P67" s="4"/>
      <c r="Q67" s="4"/>
      <c r="R67" s="47"/>
      <c r="S67" s="47"/>
      <c r="T67" s="47"/>
      <c r="U67" s="47"/>
      <c r="V67" s="47"/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s="52" customFormat="1" ht="39" x14ac:dyDescent="0.25">
      <c r="A68" s="137"/>
      <c r="B68" s="110" t="s">
        <v>126</v>
      </c>
      <c r="C68" s="40">
        <v>4000.8</v>
      </c>
      <c r="D68" s="40">
        <v>2173</v>
      </c>
      <c r="E68" s="40">
        <v>7500</v>
      </c>
      <c r="F68" s="37">
        <v>4000.8</v>
      </c>
      <c r="G68" s="40">
        <v>4000.8</v>
      </c>
      <c r="H68" s="40">
        <f t="shared" si="2"/>
        <v>53.344000000000001</v>
      </c>
      <c r="I68" s="115">
        <f t="shared" si="3"/>
        <v>184.11412793373219</v>
      </c>
      <c r="J68" s="40">
        <v>7500</v>
      </c>
      <c r="K68" s="40">
        <v>4000.8</v>
      </c>
      <c r="L68" s="40">
        <f t="shared" si="5"/>
        <v>53.344000000000001</v>
      </c>
      <c r="M68" s="145">
        <v>7500</v>
      </c>
      <c r="N68" s="117">
        <v>4000.8</v>
      </c>
      <c r="O68" s="20">
        <f t="shared" si="6"/>
        <v>53.344000000000001</v>
      </c>
      <c r="P68" s="4"/>
      <c r="Q68" s="4"/>
      <c r="R68" s="47"/>
      <c r="S68" s="47"/>
      <c r="T68" s="47"/>
      <c r="U68" s="47"/>
      <c r="V68" s="47"/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s="52" customFormat="1" hidden="1" x14ac:dyDescent="0.25">
      <c r="A69" s="137"/>
      <c r="B69" s="110" t="s">
        <v>65</v>
      </c>
      <c r="C69" s="40"/>
      <c r="D69" s="40"/>
      <c r="E69" s="40">
        <v>12270</v>
      </c>
      <c r="F69" s="37"/>
      <c r="G69" s="40"/>
      <c r="H69" s="40">
        <f t="shared" si="2"/>
        <v>0</v>
      </c>
      <c r="I69" s="115"/>
      <c r="J69" s="40"/>
      <c r="K69" s="40"/>
      <c r="L69" s="40"/>
      <c r="M69" s="145"/>
      <c r="N69" s="117"/>
      <c r="O69" s="20"/>
      <c r="P69" s="4"/>
      <c r="Q69" s="4"/>
      <c r="R69" s="47"/>
      <c r="S69" s="47"/>
      <c r="T69" s="47"/>
      <c r="U69" s="47"/>
      <c r="V69" s="47"/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s="52" customFormat="1" ht="19.5" x14ac:dyDescent="0.25">
      <c r="A70" s="137"/>
      <c r="B70" s="110" t="s">
        <v>127</v>
      </c>
      <c r="C70" s="40">
        <v>9000</v>
      </c>
      <c r="D70" s="40"/>
      <c r="E70" s="109">
        <v>6550</v>
      </c>
      <c r="F70" s="168">
        <v>6000</v>
      </c>
      <c r="G70" s="109">
        <v>6000</v>
      </c>
      <c r="H70" s="40">
        <f t="shared" ref="H70:H125" si="15">G70/E70*100</f>
        <v>91.603053435114504</v>
      </c>
      <c r="I70" s="115"/>
      <c r="J70" s="40">
        <v>6120</v>
      </c>
      <c r="K70" s="40">
        <v>6120</v>
      </c>
      <c r="L70" s="40">
        <f t="shared" ref="L70:L131" si="16">K70/J70*100</f>
        <v>100</v>
      </c>
      <c r="M70" s="145">
        <v>2880</v>
      </c>
      <c r="N70" s="117">
        <v>2880</v>
      </c>
      <c r="O70" s="20">
        <f t="shared" ref="O70:O123" si="17">N70/M70*100</f>
        <v>100</v>
      </c>
      <c r="P70" s="4"/>
      <c r="Q70" s="4"/>
      <c r="R70" s="47"/>
      <c r="S70" s="47"/>
      <c r="T70" s="47"/>
      <c r="U70" s="47"/>
      <c r="V70" s="47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s="52" customFormat="1" ht="39" x14ac:dyDescent="0.25">
      <c r="A71" s="137"/>
      <c r="B71" s="110" t="s">
        <v>128</v>
      </c>
      <c r="C71" s="40">
        <v>5000</v>
      </c>
      <c r="D71" s="40"/>
      <c r="E71" s="40">
        <v>7500</v>
      </c>
      <c r="F71" s="37">
        <v>5000</v>
      </c>
      <c r="G71" s="40">
        <v>5000</v>
      </c>
      <c r="H71" s="40">
        <f t="shared" si="15"/>
        <v>66.666666666666657</v>
      </c>
      <c r="I71" s="115"/>
      <c r="J71" s="109">
        <v>7000</v>
      </c>
      <c r="K71" s="109">
        <v>5000</v>
      </c>
      <c r="L71" s="40">
        <f t="shared" si="16"/>
        <v>71.428571428571431</v>
      </c>
      <c r="M71" s="118">
        <v>7000</v>
      </c>
      <c r="N71" s="117">
        <v>5000</v>
      </c>
      <c r="O71" s="20">
        <f t="shared" si="17"/>
        <v>71.428571428571431</v>
      </c>
      <c r="P71" s="4"/>
      <c r="Q71" s="4"/>
      <c r="R71" s="47"/>
      <c r="S71" s="47"/>
      <c r="T71" s="47"/>
      <c r="U71" s="47"/>
      <c r="V71" s="47"/>
      <c r="W71" s="51"/>
      <c r="X71" s="51"/>
      <c r="Y71" s="51"/>
      <c r="Z71" s="51"/>
      <c r="AA71" s="51"/>
      <c r="AB71" s="51"/>
      <c r="AC71" s="51"/>
      <c r="AD71" s="51"/>
      <c r="AE71" s="51"/>
    </row>
    <row r="72" spans="1:31" s="52" customFormat="1" ht="19.5" x14ac:dyDescent="0.25">
      <c r="A72" s="137"/>
      <c r="B72" s="110" t="s">
        <v>129</v>
      </c>
      <c r="C72" s="40">
        <v>352.7</v>
      </c>
      <c r="D72" s="40">
        <v>352.7</v>
      </c>
      <c r="E72" s="40">
        <v>500</v>
      </c>
      <c r="F72" s="37">
        <v>352.7</v>
      </c>
      <c r="G72" s="40">
        <v>352.7</v>
      </c>
      <c r="H72" s="40">
        <f t="shared" si="15"/>
        <v>70.540000000000006</v>
      </c>
      <c r="I72" s="115">
        <f t="shared" ref="I72:I77" si="18">G72/D72*100</f>
        <v>100</v>
      </c>
      <c r="J72" s="40">
        <v>500</v>
      </c>
      <c r="K72" s="40">
        <v>352.7</v>
      </c>
      <c r="L72" s="40">
        <f t="shared" si="16"/>
        <v>70.540000000000006</v>
      </c>
      <c r="M72" s="145">
        <v>500</v>
      </c>
      <c r="N72" s="117">
        <v>352.7</v>
      </c>
      <c r="O72" s="20">
        <f t="shared" si="17"/>
        <v>70.540000000000006</v>
      </c>
      <c r="P72" s="4"/>
      <c r="Q72" s="4"/>
      <c r="R72" s="47"/>
      <c r="S72" s="47"/>
      <c r="T72" s="47"/>
      <c r="U72" s="47"/>
      <c r="V72" s="47"/>
      <c r="W72" s="51"/>
      <c r="X72" s="51"/>
      <c r="Y72" s="51"/>
      <c r="Z72" s="51"/>
      <c r="AA72" s="51"/>
      <c r="AB72" s="51"/>
      <c r="AC72" s="51"/>
      <c r="AD72" s="51"/>
      <c r="AE72" s="51"/>
    </row>
    <row r="73" spans="1:31" s="87" customFormat="1" ht="36.75" customHeight="1" x14ac:dyDescent="0.25">
      <c r="A73" s="122"/>
      <c r="B73" s="110" t="s">
        <v>130</v>
      </c>
      <c r="C73" s="40">
        <v>3573.5</v>
      </c>
      <c r="D73" s="40">
        <v>573.5</v>
      </c>
      <c r="E73" s="40">
        <v>10000</v>
      </c>
      <c r="F73" s="40">
        <v>29000</v>
      </c>
      <c r="G73" s="40">
        <f>SUM(G74:G75)</f>
        <v>16736.3</v>
      </c>
      <c r="H73" s="40">
        <f t="shared" ref="H73:N73" si="19">SUM(H74:H75)</f>
        <v>0</v>
      </c>
      <c r="I73" s="40">
        <f t="shared" si="19"/>
        <v>0</v>
      </c>
      <c r="J73" s="40">
        <f t="shared" si="19"/>
        <v>0</v>
      </c>
      <c r="K73" s="40">
        <f t="shared" si="19"/>
        <v>7358.5999999999995</v>
      </c>
      <c r="L73" s="40">
        <f t="shared" si="19"/>
        <v>0</v>
      </c>
      <c r="M73" s="40">
        <f t="shared" si="19"/>
        <v>0</v>
      </c>
      <c r="N73" s="40">
        <f t="shared" si="19"/>
        <v>9410.9</v>
      </c>
      <c r="O73" s="20" t="e">
        <f t="shared" si="17"/>
        <v>#DIV/0!</v>
      </c>
      <c r="P73" s="4" t="s">
        <v>105</v>
      </c>
      <c r="Q73" s="4" t="s">
        <v>99</v>
      </c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</row>
    <row r="74" spans="1:31" s="87" customFormat="1" ht="36.75" customHeight="1" x14ac:dyDescent="0.25">
      <c r="A74" s="122"/>
      <c r="B74" s="172" t="s">
        <v>119</v>
      </c>
      <c r="C74" s="31"/>
      <c r="D74" s="31"/>
      <c r="E74" s="31"/>
      <c r="F74" s="31"/>
      <c r="G74" s="31">
        <v>16272.4</v>
      </c>
      <c r="H74" s="40"/>
      <c r="I74" s="97"/>
      <c r="J74" s="31"/>
      <c r="K74" s="31">
        <v>6894.7</v>
      </c>
      <c r="L74" s="40"/>
      <c r="M74" s="173"/>
      <c r="N74" s="136">
        <v>8947</v>
      </c>
      <c r="O74" s="20"/>
      <c r="P74" s="4"/>
      <c r="Q74" s="4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</row>
    <row r="75" spans="1:31" s="87" customFormat="1" ht="36.75" customHeight="1" x14ac:dyDescent="0.25">
      <c r="A75" s="122"/>
      <c r="B75" s="172" t="s">
        <v>120</v>
      </c>
      <c r="C75" s="31"/>
      <c r="D75" s="31"/>
      <c r="E75" s="31"/>
      <c r="F75" s="31"/>
      <c r="G75" s="31">
        <v>463.9</v>
      </c>
      <c r="H75" s="40"/>
      <c r="I75" s="97"/>
      <c r="J75" s="31"/>
      <c r="K75" s="31">
        <v>463.9</v>
      </c>
      <c r="L75" s="40"/>
      <c r="M75" s="173"/>
      <c r="N75" s="136">
        <v>463.9</v>
      </c>
      <c r="O75" s="20"/>
      <c r="P75" s="4"/>
      <c r="Q75" s="4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</row>
    <row r="76" spans="1:31" s="52" customFormat="1" ht="19.5" x14ac:dyDescent="0.25">
      <c r="A76" s="137"/>
      <c r="B76" s="110" t="s">
        <v>39</v>
      </c>
      <c r="C76" s="40">
        <v>100</v>
      </c>
      <c r="D76" s="40"/>
      <c r="E76" s="40">
        <v>500</v>
      </c>
      <c r="F76" s="31"/>
      <c r="G76" s="31"/>
      <c r="H76" s="40">
        <f t="shared" si="15"/>
        <v>0</v>
      </c>
      <c r="I76" s="97"/>
      <c r="J76" s="40">
        <v>500</v>
      </c>
      <c r="K76" s="40"/>
      <c r="L76" s="40">
        <f t="shared" si="16"/>
        <v>0</v>
      </c>
      <c r="M76" s="145">
        <v>500</v>
      </c>
      <c r="N76" s="136"/>
      <c r="O76" s="20">
        <f t="shared" si="17"/>
        <v>0</v>
      </c>
      <c r="P76" s="4"/>
      <c r="Q76" s="4"/>
      <c r="R76" s="47"/>
      <c r="S76" s="47"/>
      <c r="T76" s="47"/>
      <c r="U76" s="47"/>
      <c r="V76" s="47"/>
      <c r="W76" s="51"/>
      <c r="X76" s="51"/>
      <c r="Y76" s="51"/>
      <c r="Z76" s="51"/>
      <c r="AA76" s="51"/>
      <c r="AB76" s="51"/>
      <c r="AC76" s="51"/>
      <c r="AD76" s="51"/>
      <c r="AE76" s="51"/>
    </row>
    <row r="77" spans="1:31" s="87" customFormat="1" ht="52.5" customHeight="1" x14ac:dyDescent="0.25">
      <c r="A77" s="122"/>
      <c r="B77" s="110" t="s">
        <v>40</v>
      </c>
      <c r="C77" s="40">
        <v>5964.5</v>
      </c>
      <c r="D77" s="40">
        <v>5964.5</v>
      </c>
      <c r="E77" s="40">
        <v>13500</v>
      </c>
      <c r="F77" s="40">
        <v>8507.2999999999993</v>
      </c>
      <c r="G77" s="40">
        <v>6007.3</v>
      </c>
      <c r="H77" s="40">
        <f t="shared" si="15"/>
        <v>44.498518518518523</v>
      </c>
      <c r="I77" s="115">
        <f t="shared" si="18"/>
        <v>100.71757900913741</v>
      </c>
      <c r="J77" s="40">
        <v>14000</v>
      </c>
      <c r="K77" s="40">
        <v>6000</v>
      </c>
      <c r="L77" s="40">
        <f t="shared" si="16"/>
        <v>42.857142857142854</v>
      </c>
      <c r="M77" s="145">
        <v>14500</v>
      </c>
      <c r="N77" s="117">
        <v>6000</v>
      </c>
      <c r="O77" s="20">
        <f t="shared" si="17"/>
        <v>41.379310344827587</v>
      </c>
      <c r="P77" s="4"/>
      <c r="Q77" s="4" t="s">
        <v>98</v>
      </c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</row>
    <row r="78" spans="1:31" s="52" customFormat="1" hidden="1" x14ac:dyDescent="0.25">
      <c r="A78" s="137"/>
      <c r="B78" s="110" t="s">
        <v>44</v>
      </c>
      <c r="C78" s="40"/>
      <c r="D78" s="40"/>
      <c r="E78" s="40">
        <v>10000</v>
      </c>
      <c r="F78" s="109"/>
      <c r="G78" s="40"/>
      <c r="H78" s="40">
        <f t="shared" si="15"/>
        <v>0</v>
      </c>
      <c r="I78" s="115"/>
      <c r="J78" s="40"/>
      <c r="K78" s="40"/>
      <c r="L78" s="40"/>
      <c r="M78" s="145"/>
      <c r="N78" s="117"/>
      <c r="O78" s="20"/>
      <c r="P78" s="4"/>
      <c r="Q78" s="4"/>
      <c r="R78" s="47"/>
      <c r="S78" s="47"/>
      <c r="T78" s="47"/>
      <c r="U78" s="47"/>
      <c r="V78" s="47"/>
      <c r="W78" s="51"/>
      <c r="X78" s="51"/>
      <c r="Y78" s="51"/>
      <c r="Z78" s="51"/>
      <c r="AA78" s="51"/>
      <c r="AB78" s="51"/>
      <c r="AC78" s="51"/>
      <c r="AD78" s="51"/>
      <c r="AE78" s="51"/>
    </row>
    <row r="79" spans="1:31" s="52" customFormat="1" ht="37.5" hidden="1" x14ac:dyDescent="0.25">
      <c r="A79" s="137"/>
      <c r="B79" s="110" t="s">
        <v>45</v>
      </c>
      <c r="C79" s="40"/>
      <c r="D79" s="40"/>
      <c r="E79" s="40">
        <v>1500</v>
      </c>
      <c r="F79" s="40"/>
      <c r="G79" s="40"/>
      <c r="H79" s="40">
        <f t="shared" si="15"/>
        <v>0</v>
      </c>
      <c r="I79" s="115"/>
      <c r="J79" s="40"/>
      <c r="K79" s="40"/>
      <c r="L79" s="40" t="e">
        <f t="shared" si="16"/>
        <v>#DIV/0!</v>
      </c>
      <c r="M79" s="145"/>
      <c r="N79" s="117"/>
      <c r="O79" s="20" t="e">
        <f t="shared" si="17"/>
        <v>#DIV/0!</v>
      </c>
      <c r="P79" s="4"/>
      <c r="Q79" s="4"/>
      <c r="R79" s="47"/>
      <c r="S79" s="47"/>
      <c r="T79" s="47"/>
      <c r="U79" s="47"/>
      <c r="V79" s="47"/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s="87" customFormat="1" ht="32.25" customHeight="1" x14ac:dyDescent="0.25">
      <c r="A80" s="122"/>
      <c r="B80" s="111" t="s">
        <v>61</v>
      </c>
      <c r="C80" s="40"/>
      <c r="D80" s="40"/>
      <c r="E80" s="40">
        <v>10000</v>
      </c>
      <c r="F80" s="40">
        <v>10000</v>
      </c>
      <c r="G80" s="109">
        <v>10000</v>
      </c>
      <c r="H80" s="40">
        <f t="shared" si="15"/>
        <v>100</v>
      </c>
      <c r="I80" s="115"/>
      <c r="J80" s="40">
        <v>10000</v>
      </c>
      <c r="K80" s="40"/>
      <c r="L80" s="40">
        <f t="shared" si="16"/>
        <v>0</v>
      </c>
      <c r="M80" s="145">
        <v>10000</v>
      </c>
      <c r="N80" s="117"/>
      <c r="O80" s="20">
        <f t="shared" si="17"/>
        <v>0</v>
      </c>
      <c r="P80" s="4" t="s">
        <v>103</v>
      </c>
      <c r="Q80" s="4" t="s">
        <v>97</v>
      </c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</row>
    <row r="81" spans="1:31" s="52" customFormat="1" ht="37.5" hidden="1" x14ac:dyDescent="0.25">
      <c r="A81" s="137"/>
      <c r="B81" s="112" t="s">
        <v>42</v>
      </c>
      <c r="C81" s="113"/>
      <c r="D81" s="113"/>
      <c r="E81" s="54">
        <v>5500</v>
      </c>
      <c r="F81" s="54"/>
      <c r="G81" s="37"/>
      <c r="H81" s="40">
        <f t="shared" si="15"/>
        <v>0</v>
      </c>
      <c r="I81" s="115"/>
      <c r="J81" s="37"/>
      <c r="K81" s="37"/>
      <c r="L81" s="40"/>
      <c r="M81" s="151"/>
      <c r="N81" s="117"/>
      <c r="O81" s="20"/>
      <c r="P81" s="4"/>
      <c r="Q81" s="4"/>
      <c r="R81" s="47"/>
      <c r="S81" s="47"/>
      <c r="T81" s="47"/>
      <c r="U81" s="47"/>
      <c r="V81" s="47"/>
      <c r="W81" s="51"/>
      <c r="X81" s="51"/>
      <c r="Y81" s="51"/>
      <c r="Z81" s="51"/>
      <c r="AA81" s="51"/>
      <c r="AB81" s="51"/>
      <c r="AC81" s="51"/>
      <c r="AD81" s="51"/>
      <c r="AE81" s="51"/>
    </row>
    <row r="82" spans="1:31" s="52" customFormat="1" hidden="1" x14ac:dyDescent="0.25">
      <c r="A82" s="137"/>
      <c r="B82" s="112" t="s">
        <v>66</v>
      </c>
      <c r="C82" s="113"/>
      <c r="D82" s="113"/>
      <c r="E82" s="54">
        <v>350</v>
      </c>
      <c r="F82" s="54"/>
      <c r="G82" s="37"/>
      <c r="H82" s="40">
        <f t="shared" si="15"/>
        <v>0</v>
      </c>
      <c r="I82" s="115"/>
      <c r="J82" s="37"/>
      <c r="K82" s="37"/>
      <c r="L82" s="40"/>
      <c r="M82" s="151"/>
      <c r="N82" s="117"/>
      <c r="O82" s="20"/>
      <c r="P82" s="4"/>
      <c r="Q82" s="4"/>
      <c r="R82" s="47"/>
      <c r="S82" s="47"/>
      <c r="T82" s="47"/>
      <c r="U82" s="47"/>
      <c r="V82" s="47"/>
      <c r="W82" s="51"/>
      <c r="X82" s="51"/>
      <c r="Y82" s="51"/>
      <c r="Z82" s="51"/>
      <c r="AA82" s="51"/>
      <c r="AB82" s="51"/>
      <c r="AC82" s="51"/>
      <c r="AD82" s="51"/>
      <c r="AE82" s="51"/>
    </row>
    <row r="83" spans="1:31" s="30" customFormat="1" hidden="1" x14ac:dyDescent="0.25">
      <c r="A83" s="109" t="s">
        <v>8</v>
      </c>
      <c r="B83" s="144" t="s">
        <v>9</v>
      </c>
      <c r="C83" s="40"/>
      <c r="D83" s="40"/>
      <c r="E83" s="40">
        <f>E84+E95+E104+E113+E115+E116+E112</f>
        <v>486932</v>
      </c>
      <c r="F83" s="40"/>
      <c r="G83" s="40"/>
      <c r="H83" s="40">
        <f t="shared" si="15"/>
        <v>0</v>
      </c>
      <c r="I83" s="115"/>
      <c r="J83" s="37"/>
      <c r="K83" s="37"/>
      <c r="L83" s="40" t="e">
        <f t="shared" si="16"/>
        <v>#DIV/0!</v>
      </c>
      <c r="M83" s="151"/>
      <c r="N83" s="117"/>
      <c r="O83" s="20" t="e">
        <f t="shared" si="17"/>
        <v>#DIV/0!</v>
      </c>
      <c r="P83" s="4"/>
      <c r="Q83" s="4"/>
      <c r="R83" s="24"/>
      <c r="S83" s="24"/>
      <c r="T83" s="24"/>
      <c r="U83" s="24"/>
      <c r="V83" s="24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58" customFormat="1" ht="37.5" hidden="1" x14ac:dyDescent="0.25">
      <c r="A84" s="146"/>
      <c r="B84" s="41" t="s">
        <v>33</v>
      </c>
      <c r="C84" s="37"/>
      <c r="D84" s="37"/>
      <c r="E84" s="37">
        <f>E85+E88+E89+E90+E91+E92+E86+E87+E93+E94</f>
        <v>305163.40000000002</v>
      </c>
      <c r="F84" s="37"/>
      <c r="G84" s="37"/>
      <c r="H84" s="40">
        <f t="shared" si="15"/>
        <v>0</v>
      </c>
      <c r="I84" s="115"/>
      <c r="J84" s="37"/>
      <c r="K84" s="37"/>
      <c r="L84" s="40" t="e">
        <f t="shared" si="16"/>
        <v>#DIV/0!</v>
      </c>
      <c r="M84" s="151"/>
      <c r="N84" s="117"/>
      <c r="O84" s="20" t="e">
        <f t="shared" si="17"/>
        <v>#DIV/0!</v>
      </c>
      <c r="P84" s="4"/>
      <c r="Q84" s="4"/>
      <c r="R84" s="56"/>
      <c r="S84" s="56"/>
      <c r="T84" s="56"/>
      <c r="U84" s="56"/>
      <c r="V84" s="56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s="58" customFormat="1" hidden="1" x14ac:dyDescent="0.25">
      <c r="A85" s="146"/>
      <c r="B85" s="41" t="s">
        <v>10</v>
      </c>
      <c r="C85" s="37"/>
      <c r="D85" s="37"/>
      <c r="E85" s="37">
        <v>21385.3</v>
      </c>
      <c r="F85" s="37"/>
      <c r="G85" s="37"/>
      <c r="H85" s="40">
        <f t="shared" si="15"/>
        <v>0</v>
      </c>
      <c r="I85" s="115"/>
      <c r="J85" s="37">
        <v>50000</v>
      </c>
      <c r="K85" s="37"/>
      <c r="L85" s="40">
        <f t="shared" si="16"/>
        <v>0</v>
      </c>
      <c r="M85" s="55">
        <v>50000</v>
      </c>
      <c r="N85" s="117"/>
      <c r="O85" s="20">
        <f t="shared" si="17"/>
        <v>0</v>
      </c>
      <c r="P85" s="4"/>
      <c r="Q85" s="4"/>
      <c r="R85" s="56"/>
      <c r="S85" s="56"/>
      <c r="T85" s="56"/>
      <c r="U85" s="56"/>
      <c r="V85" s="56"/>
      <c r="W85" s="57"/>
      <c r="X85" s="57"/>
      <c r="Y85" s="57"/>
      <c r="Z85" s="57"/>
      <c r="AA85" s="57"/>
      <c r="AB85" s="57"/>
      <c r="AC85" s="57"/>
      <c r="AD85" s="57"/>
      <c r="AE85" s="57"/>
    </row>
    <row r="86" spans="1:31" s="58" customFormat="1" hidden="1" x14ac:dyDescent="0.25">
      <c r="A86" s="146"/>
      <c r="B86" s="41" t="s">
        <v>88</v>
      </c>
      <c r="C86" s="37"/>
      <c r="D86" s="37"/>
      <c r="E86" s="37">
        <v>4965.2</v>
      </c>
      <c r="F86" s="37"/>
      <c r="G86" s="37"/>
      <c r="H86" s="40">
        <f t="shared" si="15"/>
        <v>0</v>
      </c>
      <c r="I86" s="115"/>
      <c r="J86" s="37"/>
      <c r="K86" s="37"/>
      <c r="L86" s="40"/>
      <c r="M86" s="151"/>
      <c r="N86" s="117"/>
      <c r="O86" s="20"/>
      <c r="P86" s="4"/>
      <c r="Q86" s="4"/>
      <c r="R86" s="56"/>
      <c r="S86" s="56"/>
      <c r="T86" s="56"/>
      <c r="U86" s="56"/>
      <c r="V86" s="56"/>
      <c r="W86" s="57"/>
      <c r="X86" s="57"/>
      <c r="Y86" s="57"/>
      <c r="Z86" s="57"/>
      <c r="AA86" s="57"/>
      <c r="AB86" s="57"/>
      <c r="AC86" s="57"/>
      <c r="AD86" s="57"/>
      <c r="AE86" s="57"/>
    </row>
    <row r="87" spans="1:31" s="58" customFormat="1" ht="37.5" hidden="1" x14ac:dyDescent="0.25">
      <c r="A87" s="146"/>
      <c r="B87" s="41" t="s">
        <v>48</v>
      </c>
      <c r="C87" s="37"/>
      <c r="D87" s="37"/>
      <c r="E87" s="37">
        <v>80000</v>
      </c>
      <c r="F87" s="37"/>
      <c r="G87" s="37"/>
      <c r="H87" s="40">
        <f t="shared" si="15"/>
        <v>0</v>
      </c>
      <c r="I87" s="115"/>
      <c r="J87" s="37">
        <v>80000</v>
      </c>
      <c r="K87" s="37"/>
      <c r="L87" s="40">
        <f t="shared" si="16"/>
        <v>0</v>
      </c>
      <c r="M87" s="151">
        <v>80000</v>
      </c>
      <c r="N87" s="117"/>
      <c r="O87" s="20">
        <f t="shared" si="17"/>
        <v>0</v>
      </c>
      <c r="P87" s="4"/>
      <c r="Q87" s="4"/>
      <c r="R87" s="56"/>
      <c r="S87" s="56"/>
      <c r="T87" s="56"/>
      <c r="U87" s="56"/>
      <c r="V87" s="56"/>
      <c r="W87" s="57"/>
      <c r="X87" s="57"/>
      <c r="Y87" s="57"/>
      <c r="Z87" s="57"/>
      <c r="AA87" s="57"/>
      <c r="AB87" s="57"/>
      <c r="AC87" s="57"/>
      <c r="AD87" s="57"/>
      <c r="AE87" s="57"/>
    </row>
    <row r="88" spans="1:31" s="58" customFormat="1" ht="37.5" hidden="1" x14ac:dyDescent="0.25">
      <c r="A88" s="146"/>
      <c r="B88" s="41" t="s">
        <v>28</v>
      </c>
      <c r="C88" s="37"/>
      <c r="D88" s="37"/>
      <c r="E88" s="37">
        <v>7000</v>
      </c>
      <c r="F88" s="37"/>
      <c r="G88" s="37"/>
      <c r="H88" s="40">
        <f t="shared" si="15"/>
        <v>0</v>
      </c>
      <c r="I88" s="115"/>
      <c r="J88" s="126"/>
      <c r="K88" s="153"/>
      <c r="L88" s="40"/>
      <c r="M88" s="127"/>
      <c r="N88" s="117"/>
      <c r="O88" s="20"/>
      <c r="P88" s="4"/>
      <c r="Q88" s="4"/>
      <c r="R88" s="56"/>
      <c r="S88" s="56"/>
      <c r="T88" s="56"/>
      <c r="U88" s="56"/>
      <c r="V88" s="56"/>
      <c r="W88" s="57"/>
      <c r="X88" s="57"/>
      <c r="Y88" s="57"/>
      <c r="Z88" s="57"/>
      <c r="AA88" s="57"/>
      <c r="AB88" s="57"/>
      <c r="AC88" s="57"/>
      <c r="AD88" s="57"/>
      <c r="AE88" s="57"/>
    </row>
    <row r="89" spans="1:31" hidden="1" x14ac:dyDescent="0.25">
      <c r="A89" s="150"/>
      <c r="B89" s="41" t="s">
        <v>11</v>
      </c>
      <c r="C89" s="37"/>
      <c r="D89" s="37"/>
      <c r="E89" s="37">
        <v>0</v>
      </c>
      <c r="F89" s="37"/>
      <c r="G89" s="37"/>
      <c r="H89" s="40"/>
      <c r="I89" s="115"/>
      <c r="J89" s="37">
        <v>37137.1</v>
      </c>
      <c r="K89" s="37"/>
      <c r="L89" s="40">
        <f t="shared" si="16"/>
        <v>0</v>
      </c>
      <c r="M89" s="151"/>
      <c r="N89" s="117"/>
      <c r="O89" s="20"/>
      <c r="P89" s="4"/>
      <c r="Q89" s="4"/>
      <c r="R89" s="24"/>
      <c r="S89" s="24"/>
      <c r="T89" s="24"/>
      <c r="U89" s="24"/>
      <c r="V89" s="24"/>
    </row>
    <row r="90" spans="1:31" ht="37.5" hidden="1" x14ac:dyDescent="0.25">
      <c r="A90" s="150"/>
      <c r="B90" s="41" t="s">
        <v>52</v>
      </c>
      <c r="C90" s="37"/>
      <c r="D90" s="37"/>
      <c r="E90" s="37">
        <v>11000</v>
      </c>
      <c r="F90" s="37"/>
      <c r="G90" s="174"/>
      <c r="H90" s="40">
        <f t="shared" si="15"/>
        <v>0</v>
      </c>
      <c r="I90" s="115"/>
      <c r="J90" s="54"/>
      <c r="K90" s="54"/>
      <c r="L90" s="40"/>
      <c r="M90" s="151"/>
      <c r="N90" s="117"/>
      <c r="O90" s="20"/>
      <c r="P90" s="4"/>
      <c r="Q90" s="4"/>
      <c r="R90" s="24"/>
      <c r="S90" s="24"/>
      <c r="T90" s="24"/>
      <c r="U90" s="24"/>
      <c r="V90" s="24"/>
    </row>
    <row r="91" spans="1:31" hidden="1" x14ac:dyDescent="0.25">
      <c r="A91" s="150"/>
      <c r="B91" s="41" t="s">
        <v>67</v>
      </c>
      <c r="C91" s="37"/>
      <c r="D91" s="37"/>
      <c r="E91" s="37">
        <v>30000</v>
      </c>
      <c r="F91" s="37"/>
      <c r="G91" s="37"/>
      <c r="H91" s="40">
        <f t="shared" si="15"/>
        <v>0</v>
      </c>
      <c r="I91" s="115"/>
      <c r="J91" s="54"/>
      <c r="K91" s="54"/>
      <c r="L91" s="40"/>
      <c r="M91" s="151"/>
      <c r="N91" s="117"/>
      <c r="O91" s="20"/>
      <c r="P91" s="4"/>
      <c r="Q91" s="4"/>
      <c r="R91" s="24"/>
      <c r="S91" s="24"/>
      <c r="T91" s="24"/>
      <c r="U91" s="24"/>
      <c r="V91" s="24"/>
    </row>
    <row r="92" spans="1:31" hidden="1" x14ac:dyDescent="0.25">
      <c r="A92" s="150"/>
      <c r="B92" s="41" t="s">
        <v>29</v>
      </c>
      <c r="C92" s="37"/>
      <c r="D92" s="37"/>
      <c r="E92" s="37">
        <v>24989.9</v>
      </c>
      <c r="F92" s="37"/>
      <c r="G92" s="37"/>
      <c r="H92" s="40">
        <f t="shared" si="15"/>
        <v>0</v>
      </c>
      <c r="I92" s="115"/>
      <c r="J92" s="54"/>
      <c r="K92" s="54"/>
      <c r="L92" s="40"/>
      <c r="M92" s="151"/>
      <c r="N92" s="117"/>
      <c r="O92" s="20"/>
      <c r="P92" s="4"/>
      <c r="Q92" s="4"/>
      <c r="R92" s="24"/>
      <c r="S92" s="24"/>
      <c r="T92" s="24"/>
      <c r="U92" s="24"/>
      <c r="V92" s="24"/>
    </row>
    <row r="93" spans="1:31" ht="56.25" hidden="1" x14ac:dyDescent="0.25">
      <c r="A93" s="150"/>
      <c r="B93" s="41" t="s">
        <v>53</v>
      </c>
      <c r="C93" s="37"/>
      <c r="D93" s="37"/>
      <c r="E93" s="37">
        <v>123191</v>
      </c>
      <c r="F93" s="37"/>
      <c r="G93" s="37"/>
      <c r="H93" s="40">
        <f t="shared" si="15"/>
        <v>0</v>
      </c>
      <c r="I93" s="115"/>
      <c r="J93" s="54">
        <v>123192</v>
      </c>
      <c r="K93" s="54"/>
      <c r="L93" s="40">
        <f t="shared" si="16"/>
        <v>0</v>
      </c>
      <c r="M93" s="151">
        <v>123192</v>
      </c>
      <c r="N93" s="117"/>
      <c r="O93" s="20">
        <f t="shared" si="17"/>
        <v>0</v>
      </c>
      <c r="P93" s="4"/>
      <c r="Q93" s="4"/>
      <c r="R93" s="24"/>
      <c r="S93" s="24"/>
      <c r="T93" s="24"/>
      <c r="U93" s="24"/>
      <c r="V93" s="24"/>
    </row>
    <row r="94" spans="1:31" ht="58.5" x14ac:dyDescent="0.25">
      <c r="A94" s="150"/>
      <c r="B94" s="110" t="s">
        <v>131</v>
      </c>
      <c r="C94" s="40"/>
      <c r="D94" s="40"/>
      <c r="E94" s="37">
        <v>2632</v>
      </c>
      <c r="F94" s="37"/>
      <c r="G94" s="37">
        <f>SUM(G96:G97)</f>
        <v>82130.600000000006</v>
      </c>
      <c r="H94" s="40">
        <f t="shared" si="15"/>
        <v>3120.4635258358662</v>
      </c>
      <c r="I94" s="115"/>
      <c r="J94" s="54"/>
      <c r="K94" s="54"/>
      <c r="L94" s="40"/>
      <c r="M94" s="151"/>
      <c r="N94" s="117"/>
      <c r="O94" s="20"/>
      <c r="P94" s="4"/>
      <c r="Q94" s="4"/>
      <c r="R94" s="24"/>
      <c r="S94" s="24"/>
      <c r="T94" s="24"/>
      <c r="U94" s="24"/>
      <c r="V94" s="24"/>
    </row>
    <row r="95" spans="1:31" s="58" customFormat="1" hidden="1" x14ac:dyDescent="0.25">
      <c r="A95" s="146"/>
      <c r="B95" s="175" t="s">
        <v>21</v>
      </c>
      <c r="C95" s="28"/>
      <c r="D95" s="28"/>
      <c r="E95" s="28">
        <f>E98+E99+E100+E101+E102+E103</f>
        <v>34453</v>
      </c>
      <c r="F95" s="28">
        <f>F96+F101</f>
        <v>2632</v>
      </c>
      <c r="G95" s="28"/>
      <c r="H95" s="40">
        <f t="shared" si="15"/>
        <v>0</v>
      </c>
      <c r="I95" s="97"/>
      <c r="J95" s="54"/>
      <c r="K95" s="54"/>
      <c r="L95" s="40"/>
      <c r="M95" s="55"/>
      <c r="N95" s="136"/>
      <c r="O95" s="20"/>
      <c r="P95" s="4"/>
      <c r="Q95" s="4"/>
      <c r="R95" s="56"/>
      <c r="S95" s="56"/>
      <c r="T95" s="56"/>
      <c r="U95" s="56"/>
      <c r="V95" s="56"/>
      <c r="W95" s="57"/>
      <c r="X95" s="57"/>
      <c r="Y95" s="57"/>
      <c r="Z95" s="57"/>
      <c r="AA95" s="57"/>
      <c r="AB95" s="57"/>
      <c r="AC95" s="57"/>
      <c r="AD95" s="57"/>
      <c r="AE95" s="57"/>
    </row>
    <row r="96" spans="1:31" s="58" customFormat="1" ht="19.5" x14ac:dyDescent="0.25">
      <c r="A96" s="146"/>
      <c r="B96" s="172" t="s">
        <v>119</v>
      </c>
      <c r="C96" s="40"/>
      <c r="D96" s="40"/>
      <c r="E96" s="40"/>
      <c r="F96" s="59">
        <v>2632</v>
      </c>
      <c r="G96" s="31">
        <v>4106.6000000000004</v>
      </c>
      <c r="H96" s="40"/>
      <c r="I96" s="97"/>
      <c r="J96" s="109"/>
      <c r="K96" s="109"/>
      <c r="L96" s="40"/>
      <c r="M96" s="55"/>
      <c r="N96" s="136"/>
      <c r="O96" s="20"/>
      <c r="P96" s="4"/>
      <c r="Q96" s="4"/>
      <c r="R96" s="56"/>
      <c r="S96" s="56"/>
      <c r="T96" s="56"/>
      <c r="U96" s="56"/>
      <c r="V96" s="56"/>
      <c r="W96" s="57"/>
      <c r="X96" s="57"/>
      <c r="Y96" s="57"/>
      <c r="Z96" s="57"/>
      <c r="AA96" s="57"/>
      <c r="AB96" s="57"/>
      <c r="AC96" s="57"/>
      <c r="AD96" s="57"/>
      <c r="AE96" s="57"/>
    </row>
    <row r="97" spans="1:31" s="58" customFormat="1" ht="19.5" x14ac:dyDescent="0.25">
      <c r="A97" s="146"/>
      <c r="B97" s="172" t="s">
        <v>120</v>
      </c>
      <c r="C97" s="40"/>
      <c r="D97" s="40"/>
      <c r="E97" s="40"/>
      <c r="F97" s="40"/>
      <c r="G97" s="31">
        <v>78024</v>
      </c>
      <c r="H97" s="40"/>
      <c r="I97" s="97"/>
      <c r="J97" s="109"/>
      <c r="K97" s="109"/>
      <c r="L97" s="40"/>
      <c r="M97" s="55"/>
      <c r="N97" s="136"/>
      <c r="O97" s="20"/>
      <c r="P97" s="4"/>
      <c r="Q97" s="4"/>
      <c r="R97" s="56"/>
      <c r="S97" s="56"/>
      <c r="T97" s="56"/>
      <c r="U97" s="56"/>
      <c r="V97" s="56"/>
      <c r="W97" s="57"/>
      <c r="X97" s="57"/>
      <c r="Y97" s="57"/>
      <c r="Z97" s="57"/>
      <c r="AA97" s="57"/>
      <c r="AB97" s="57"/>
      <c r="AC97" s="57"/>
      <c r="AD97" s="57"/>
      <c r="AE97" s="57"/>
    </row>
    <row r="98" spans="1:31" s="58" customFormat="1" ht="39" x14ac:dyDescent="0.25">
      <c r="A98" s="146"/>
      <c r="B98" s="114" t="s">
        <v>72</v>
      </c>
      <c r="C98" s="113">
        <v>3070</v>
      </c>
      <c r="D98" s="113"/>
      <c r="E98" s="37">
        <v>8892</v>
      </c>
      <c r="F98" s="37">
        <v>3392</v>
      </c>
      <c r="G98" s="54">
        <v>3392</v>
      </c>
      <c r="H98" s="40">
        <f t="shared" si="15"/>
        <v>38.14664867296446</v>
      </c>
      <c r="I98" s="115"/>
      <c r="J98" s="54"/>
      <c r="K98" s="54"/>
      <c r="L98" s="40"/>
      <c r="M98" s="55"/>
      <c r="N98" s="117"/>
      <c r="O98" s="20"/>
      <c r="P98" s="4"/>
      <c r="Q98" s="4"/>
      <c r="R98" s="56"/>
      <c r="S98" s="56"/>
      <c r="T98" s="56"/>
      <c r="U98" s="56"/>
      <c r="V98" s="56"/>
      <c r="W98" s="57"/>
      <c r="X98" s="57"/>
      <c r="Y98" s="57"/>
      <c r="Z98" s="57"/>
      <c r="AA98" s="57"/>
      <c r="AB98" s="57"/>
      <c r="AC98" s="57"/>
      <c r="AD98" s="57"/>
      <c r="AE98" s="57"/>
    </row>
    <row r="99" spans="1:31" s="58" customFormat="1" ht="58.5" x14ac:dyDescent="0.25">
      <c r="A99" s="146"/>
      <c r="B99" s="114" t="s">
        <v>30</v>
      </c>
      <c r="C99" s="113"/>
      <c r="D99" s="113"/>
      <c r="E99" s="54">
        <v>5100</v>
      </c>
      <c r="F99" s="54"/>
      <c r="G99" s="176"/>
      <c r="H99" s="40">
        <f t="shared" si="15"/>
        <v>0</v>
      </c>
      <c r="I99" s="115"/>
      <c r="J99" s="54"/>
      <c r="K99" s="54">
        <v>5100</v>
      </c>
      <c r="L99" s="40"/>
      <c r="M99" s="55"/>
      <c r="N99" s="117"/>
      <c r="O99" s="20"/>
      <c r="P99" s="4"/>
      <c r="Q99" s="4"/>
      <c r="R99" s="56"/>
      <c r="S99" s="56"/>
      <c r="T99" s="56"/>
      <c r="U99" s="56"/>
      <c r="V99" s="56"/>
      <c r="W99" s="57"/>
      <c r="X99" s="57"/>
      <c r="Y99" s="57"/>
      <c r="Z99" s="57"/>
      <c r="AA99" s="57"/>
      <c r="AB99" s="57"/>
      <c r="AC99" s="57"/>
      <c r="AD99" s="57"/>
      <c r="AE99" s="57"/>
    </row>
    <row r="100" spans="1:31" ht="56.25" hidden="1" x14ac:dyDescent="0.25">
      <c r="A100" s="150"/>
      <c r="B100" s="41" t="s">
        <v>22</v>
      </c>
      <c r="C100" s="37"/>
      <c r="D100" s="37"/>
      <c r="E100" s="54">
        <v>16596</v>
      </c>
      <c r="F100" s="54"/>
      <c r="G100" s="54"/>
      <c r="H100" s="40">
        <f t="shared" si="15"/>
        <v>0</v>
      </c>
      <c r="I100" s="115"/>
      <c r="J100" s="54"/>
      <c r="K100" s="54"/>
      <c r="L100" s="40"/>
      <c r="M100" s="55"/>
      <c r="N100" s="117"/>
      <c r="O100" s="20"/>
      <c r="P100" s="4"/>
      <c r="Q100" s="4"/>
      <c r="R100" s="24"/>
      <c r="S100" s="24"/>
      <c r="T100" s="24"/>
      <c r="U100" s="24"/>
      <c r="V100" s="24"/>
    </row>
    <row r="101" spans="1:31" ht="37.5" hidden="1" x14ac:dyDescent="0.25">
      <c r="A101" s="150"/>
      <c r="B101" s="41" t="s">
        <v>36</v>
      </c>
      <c r="C101" s="37"/>
      <c r="D101" s="37"/>
      <c r="E101" s="54">
        <v>1000</v>
      </c>
      <c r="F101" s="54"/>
      <c r="G101" s="54"/>
      <c r="H101" s="40">
        <f t="shared" si="15"/>
        <v>0</v>
      </c>
      <c r="I101" s="115"/>
      <c r="J101" s="54"/>
      <c r="K101" s="54"/>
      <c r="L101" s="40"/>
      <c r="M101" s="55"/>
      <c r="N101" s="117"/>
      <c r="O101" s="20"/>
      <c r="P101" s="4"/>
      <c r="Q101" s="4"/>
      <c r="R101" s="24"/>
      <c r="S101" s="24"/>
      <c r="T101" s="24"/>
      <c r="U101" s="24"/>
      <c r="V101" s="24"/>
    </row>
    <row r="102" spans="1:31" ht="37.5" hidden="1" x14ac:dyDescent="0.25">
      <c r="A102" s="150"/>
      <c r="B102" s="41" t="s">
        <v>35</v>
      </c>
      <c r="C102" s="37"/>
      <c r="D102" s="37"/>
      <c r="E102" s="54">
        <v>2265</v>
      </c>
      <c r="F102" s="54"/>
      <c r="G102" s="54"/>
      <c r="H102" s="40">
        <f t="shared" si="15"/>
        <v>0</v>
      </c>
      <c r="I102" s="115"/>
      <c r="J102" s="54"/>
      <c r="K102" s="54"/>
      <c r="L102" s="40"/>
      <c r="M102" s="55"/>
      <c r="N102" s="117"/>
      <c r="O102" s="20"/>
      <c r="P102" s="4"/>
      <c r="Q102" s="4"/>
      <c r="R102" s="24"/>
      <c r="S102" s="24"/>
      <c r="T102" s="24"/>
      <c r="U102" s="24"/>
      <c r="V102" s="24"/>
    </row>
    <row r="103" spans="1:31" ht="39" x14ac:dyDescent="0.25">
      <c r="A103" s="150"/>
      <c r="B103" s="41" t="s">
        <v>49</v>
      </c>
      <c r="C103" s="37"/>
      <c r="D103" s="37"/>
      <c r="E103" s="54">
        <v>600</v>
      </c>
      <c r="F103" s="54">
        <v>600</v>
      </c>
      <c r="G103" s="54">
        <v>600</v>
      </c>
      <c r="H103" s="40">
        <f t="shared" si="15"/>
        <v>100</v>
      </c>
      <c r="I103" s="115"/>
      <c r="J103" s="153"/>
      <c r="K103" s="153"/>
      <c r="L103" s="40"/>
      <c r="M103" s="153"/>
      <c r="N103" s="117"/>
      <c r="O103" s="20"/>
      <c r="P103" s="4"/>
      <c r="Q103" s="4"/>
      <c r="R103" s="24"/>
      <c r="S103" s="24"/>
      <c r="T103" s="24"/>
      <c r="U103" s="24"/>
      <c r="V103" s="24"/>
    </row>
    <row r="104" spans="1:31" s="101" customFormat="1" ht="39" x14ac:dyDescent="0.25">
      <c r="A104" s="146"/>
      <c r="B104" s="36" t="s">
        <v>31</v>
      </c>
      <c r="C104" s="37">
        <v>5000</v>
      </c>
      <c r="D104" s="37"/>
      <c r="E104" s="54">
        <f>E105+E106+E107+E108</f>
        <v>46000</v>
      </c>
      <c r="F104" s="54">
        <v>5000</v>
      </c>
      <c r="G104" s="54">
        <v>5000</v>
      </c>
      <c r="H104" s="40">
        <f t="shared" si="15"/>
        <v>10.869565217391305</v>
      </c>
      <c r="I104" s="115"/>
      <c r="J104" s="116">
        <f>J105</f>
        <v>100000</v>
      </c>
      <c r="K104" s="116">
        <v>5000</v>
      </c>
      <c r="L104" s="40">
        <f t="shared" si="16"/>
        <v>5</v>
      </c>
      <c r="M104" s="116">
        <f t="shared" ref="M104" si="20">M105</f>
        <v>100000</v>
      </c>
      <c r="N104" s="55">
        <v>5000</v>
      </c>
      <c r="O104" s="97">
        <f t="shared" si="17"/>
        <v>5</v>
      </c>
      <c r="P104" s="98"/>
      <c r="Q104" s="98"/>
      <c r="R104" s="99"/>
      <c r="S104" s="99"/>
      <c r="T104" s="99"/>
      <c r="U104" s="99"/>
      <c r="V104" s="99"/>
      <c r="W104" s="100"/>
      <c r="X104" s="100"/>
      <c r="Y104" s="100"/>
      <c r="Z104" s="100"/>
      <c r="AA104" s="100"/>
      <c r="AB104" s="100"/>
      <c r="AC104" s="100"/>
      <c r="AD104" s="100"/>
      <c r="AE104" s="100"/>
    </row>
    <row r="105" spans="1:31" s="104" customFormat="1" ht="39" hidden="1" customHeight="1" x14ac:dyDescent="0.25">
      <c r="A105" s="150"/>
      <c r="B105" s="36" t="s">
        <v>55</v>
      </c>
      <c r="C105" s="37"/>
      <c r="D105" s="37"/>
      <c r="E105" s="54">
        <v>16000</v>
      </c>
      <c r="F105" s="54"/>
      <c r="G105" s="54"/>
      <c r="H105" s="40">
        <f t="shared" si="15"/>
        <v>0</v>
      </c>
      <c r="I105" s="115"/>
      <c r="J105" s="54">
        <v>100000</v>
      </c>
      <c r="K105" s="54"/>
      <c r="L105" s="40">
        <f t="shared" si="16"/>
        <v>0</v>
      </c>
      <c r="M105" s="55">
        <v>100000</v>
      </c>
      <c r="N105" s="117"/>
      <c r="O105" s="97">
        <f t="shared" si="17"/>
        <v>0</v>
      </c>
      <c r="P105" s="98"/>
      <c r="Q105" s="98"/>
      <c r="R105" s="102"/>
      <c r="S105" s="102"/>
      <c r="T105" s="102"/>
      <c r="U105" s="102"/>
      <c r="V105" s="102"/>
      <c r="W105" s="103"/>
      <c r="X105" s="103"/>
      <c r="Y105" s="103"/>
      <c r="Z105" s="103"/>
      <c r="AA105" s="103"/>
      <c r="AB105" s="103"/>
      <c r="AC105" s="103"/>
      <c r="AD105" s="103"/>
      <c r="AE105" s="103"/>
    </row>
    <row r="106" spans="1:31" s="104" customFormat="1" ht="37.5" hidden="1" x14ac:dyDescent="0.25">
      <c r="A106" s="150"/>
      <c r="B106" s="36" t="s">
        <v>73</v>
      </c>
      <c r="C106" s="37"/>
      <c r="D106" s="37"/>
      <c r="E106" s="54">
        <v>12000</v>
      </c>
      <c r="F106" s="54"/>
      <c r="G106" s="54"/>
      <c r="H106" s="40">
        <f t="shared" si="15"/>
        <v>0</v>
      </c>
      <c r="I106" s="115"/>
      <c r="J106" s="54"/>
      <c r="K106" s="54"/>
      <c r="L106" s="40" t="e">
        <f t="shared" si="16"/>
        <v>#DIV/0!</v>
      </c>
      <c r="M106" s="55"/>
      <c r="N106" s="117"/>
      <c r="O106" s="97" t="e">
        <f t="shared" si="17"/>
        <v>#DIV/0!</v>
      </c>
      <c r="P106" s="98"/>
      <c r="Q106" s="98"/>
      <c r="R106" s="102"/>
      <c r="S106" s="102"/>
      <c r="T106" s="102"/>
      <c r="U106" s="102"/>
      <c r="V106" s="102"/>
      <c r="W106" s="103"/>
      <c r="X106" s="103"/>
      <c r="Y106" s="103"/>
      <c r="Z106" s="103"/>
      <c r="AA106" s="103"/>
      <c r="AB106" s="103"/>
      <c r="AC106" s="103"/>
      <c r="AD106" s="103"/>
      <c r="AE106" s="103"/>
    </row>
    <row r="107" spans="1:31" s="104" customFormat="1" ht="37.5" hidden="1" x14ac:dyDescent="0.25">
      <c r="A107" s="150"/>
      <c r="B107" s="36" t="s">
        <v>74</v>
      </c>
      <c r="C107" s="37"/>
      <c r="D107" s="37"/>
      <c r="E107" s="54">
        <v>8000</v>
      </c>
      <c r="F107" s="54"/>
      <c r="G107" s="54"/>
      <c r="H107" s="40">
        <f t="shared" si="15"/>
        <v>0</v>
      </c>
      <c r="I107" s="115"/>
      <c r="J107" s="109"/>
      <c r="K107" s="109"/>
      <c r="L107" s="40" t="e">
        <f t="shared" si="16"/>
        <v>#DIV/0!</v>
      </c>
      <c r="M107" s="118"/>
      <c r="N107" s="117"/>
      <c r="O107" s="97" t="e">
        <f t="shared" si="17"/>
        <v>#DIV/0!</v>
      </c>
      <c r="P107" s="98"/>
      <c r="Q107" s="98"/>
      <c r="R107" s="102"/>
      <c r="S107" s="102"/>
      <c r="T107" s="102"/>
      <c r="U107" s="102"/>
      <c r="V107" s="102"/>
      <c r="W107" s="103"/>
      <c r="X107" s="103"/>
      <c r="Y107" s="103"/>
      <c r="Z107" s="103"/>
      <c r="AA107" s="103"/>
      <c r="AB107" s="103"/>
      <c r="AC107" s="103"/>
      <c r="AD107" s="103"/>
      <c r="AE107" s="103"/>
    </row>
    <row r="108" spans="1:31" s="104" customFormat="1" ht="37.5" hidden="1" x14ac:dyDescent="0.25">
      <c r="A108" s="150"/>
      <c r="B108" s="36" t="s">
        <v>78</v>
      </c>
      <c r="C108" s="37"/>
      <c r="D108" s="37"/>
      <c r="E108" s="54">
        <v>10000</v>
      </c>
      <c r="F108" s="54"/>
      <c r="G108" s="54"/>
      <c r="H108" s="40">
        <f t="shared" si="15"/>
        <v>0</v>
      </c>
      <c r="I108" s="115"/>
      <c r="J108" s="119"/>
      <c r="K108" s="109"/>
      <c r="L108" s="40" t="e">
        <f t="shared" si="16"/>
        <v>#DIV/0!</v>
      </c>
      <c r="M108" s="120"/>
      <c r="N108" s="117"/>
      <c r="O108" s="97" t="e">
        <f t="shared" si="17"/>
        <v>#DIV/0!</v>
      </c>
      <c r="P108" s="98"/>
      <c r="Q108" s="98"/>
      <c r="R108" s="102"/>
      <c r="S108" s="102"/>
      <c r="T108" s="102"/>
      <c r="U108" s="102"/>
      <c r="V108" s="102"/>
      <c r="W108" s="103"/>
      <c r="X108" s="103"/>
      <c r="Y108" s="103"/>
      <c r="Z108" s="103"/>
      <c r="AA108" s="103"/>
      <c r="AB108" s="103"/>
      <c r="AC108" s="103"/>
      <c r="AD108" s="103"/>
      <c r="AE108" s="103"/>
    </row>
    <row r="109" spans="1:31" s="104" customFormat="1" ht="19.5" x14ac:dyDescent="0.25">
      <c r="A109" s="150"/>
      <c r="B109" s="36" t="s">
        <v>125</v>
      </c>
      <c r="C109" s="37"/>
      <c r="D109" s="37"/>
      <c r="E109" s="54"/>
      <c r="F109" s="109"/>
      <c r="G109" s="54">
        <f>SUM(G110:G111)</f>
        <v>1053</v>
      </c>
      <c r="H109" s="54">
        <f t="shared" ref="H109:N109" si="21">SUM(H110:H111)</f>
        <v>0</v>
      </c>
      <c r="I109" s="54">
        <f t="shared" si="21"/>
        <v>0</v>
      </c>
      <c r="J109" s="54">
        <f t="shared" si="21"/>
        <v>0</v>
      </c>
      <c r="K109" s="54">
        <f t="shared" si="21"/>
        <v>2105.3000000000002</v>
      </c>
      <c r="L109" s="54">
        <f t="shared" si="21"/>
        <v>0</v>
      </c>
      <c r="M109" s="54">
        <f t="shared" si="21"/>
        <v>0</v>
      </c>
      <c r="N109" s="54">
        <f t="shared" si="21"/>
        <v>1053</v>
      </c>
      <c r="O109" s="97"/>
      <c r="P109" s="98"/>
      <c r="Q109" s="98"/>
      <c r="R109" s="102"/>
      <c r="S109" s="102"/>
      <c r="T109" s="102"/>
      <c r="U109" s="102"/>
      <c r="V109" s="102"/>
      <c r="W109" s="103"/>
      <c r="X109" s="103"/>
      <c r="Y109" s="103"/>
      <c r="Z109" s="103"/>
      <c r="AA109" s="103"/>
      <c r="AB109" s="103"/>
      <c r="AC109" s="103"/>
      <c r="AD109" s="103"/>
      <c r="AE109" s="103"/>
    </row>
    <row r="110" spans="1:31" s="104" customFormat="1" ht="19.5" x14ac:dyDescent="0.25">
      <c r="A110" s="150"/>
      <c r="B110" s="172" t="s">
        <v>119</v>
      </c>
      <c r="C110" s="53"/>
      <c r="D110" s="53"/>
      <c r="E110" s="59"/>
      <c r="F110" s="59"/>
      <c r="G110" s="59">
        <v>1000</v>
      </c>
      <c r="H110" s="40"/>
      <c r="I110" s="97"/>
      <c r="J110" s="119"/>
      <c r="K110" s="134">
        <v>2000</v>
      </c>
      <c r="L110" s="40"/>
      <c r="M110" s="120"/>
      <c r="N110" s="136">
        <v>1000</v>
      </c>
      <c r="O110" s="97"/>
      <c r="P110" s="98"/>
      <c r="Q110" s="98"/>
      <c r="R110" s="102"/>
      <c r="S110" s="102"/>
      <c r="T110" s="102"/>
      <c r="U110" s="102"/>
      <c r="V110" s="102"/>
      <c r="W110" s="103"/>
      <c r="X110" s="103"/>
      <c r="Y110" s="103"/>
      <c r="Z110" s="103"/>
      <c r="AA110" s="103"/>
      <c r="AB110" s="103"/>
      <c r="AC110" s="103"/>
      <c r="AD110" s="103"/>
      <c r="AE110" s="103"/>
    </row>
    <row r="111" spans="1:31" s="104" customFormat="1" ht="19.5" x14ac:dyDescent="0.25">
      <c r="A111" s="150"/>
      <c r="B111" s="172" t="s">
        <v>120</v>
      </c>
      <c r="C111" s="53"/>
      <c r="D111" s="53"/>
      <c r="E111" s="59"/>
      <c r="F111" s="59"/>
      <c r="G111" s="59">
        <v>53</v>
      </c>
      <c r="H111" s="40"/>
      <c r="I111" s="97"/>
      <c r="J111" s="119"/>
      <c r="K111" s="134">
        <v>105.3</v>
      </c>
      <c r="L111" s="40"/>
      <c r="M111" s="120"/>
      <c r="N111" s="136">
        <v>53</v>
      </c>
      <c r="O111" s="97"/>
      <c r="P111" s="98"/>
      <c r="Q111" s="98"/>
      <c r="R111" s="102"/>
      <c r="S111" s="102"/>
      <c r="T111" s="102"/>
      <c r="U111" s="102"/>
      <c r="V111" s="102"/>
      <c r="W111" s="103"/>
      <c r="X111" s="103"/>
      <c r="Y111" s="103"/>
      <c r="Z111" s="103"/>
      <c r="AA111" s="103"/>
      <c r="AB111" s="103"/>
      <c r="AC111" s="103"/>
      <c r="AD111" s="103"/>
      <c r="AE111" s="103"/>
    </row>
    <row r="112" spans="1:31" s="106" customFormat="1" ht="42" customHeight="1" x14ac:dyDescent="0.25">
      <c r="A112" s="177"/>
      <c r="B112" s="144" t="s">
        <v>95</v>
      </c>
      <c r="C112" s="40"/>
      <c r="D112" s="40"/>
      <c r="E112" s="109">
        <v>76500</v>
      </c>
      <c r="F112" s="109">
        <v>32000</v>
      </c>
      <c r="G112" s="109">
        <v>30300</v>
      </c>
      <c r="H112" s="40">
        <f t="shared" si="15"/>
        <v>39.607843137254903</v>
      </c>
      <c r="I112" s="97"/>
      <c r="J112" s="40">
        <v>65600</v>
      </c>
      <c r="K112" s="40">
        <v>30300</v>
      </c>
      <c r="L112" s="40">
        <f t="shared" si="16"/>
        <v>46.189024390243901</v>
      </c>
      <c r="M112" s="145">
        <v>58130</v>
      </c>
      <c r="N112" s="117">
        <v>30300</v>
      </c>
      <c r="O112" s="97">
        <f t="shared" si="17"/>
        <v>52.124548425941853</v>
      </c>
      <c r="P112" s="98" t="s">
        <v>106</v>
      </c>
      <c r="Q112" s="98" t="s">
        <v>96</v>
      </c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</row>
    <row r="113" spans="1:31" ht="39" x14ac:dyDescent="0.25">
      <c r="A113" s="150"/>
      <c r="B113" s="110" t="s">
        <v>62</v>
      </c>
      <c r="C113" s="40">
        <v>15793.1</v>
      </c>
      <c r="D113" s="40"/>
      <c r="E113" s="40">
        <v>24735</v>
      </c>
      <c r="F113" s="40">
        <v>15823.1</v>
      </c>
      <c r="G113" s="40">
        <v>15823.1</v>
      </c>
      <c r="H113" s="40">
        <f t="shared" si="15"/>
        <v>63.97048716393774</v>
      </c>
      <c r="I113" s="97"/>
      <c r="J113" s="109">
        <v>27687.5</v>
      </c>
      <c r="K113" s="109">
        <f>15823.1</f>
        <v>15823.1</v>
      </c>
      <c r="L113" s="40">
        <f t="shared" si="16"/>
        <v>57.148893905191876</v>
      </c>
      <c r="M113" s="118">
        <v>29665</v>
      </c>
      <c r="N113" s="117">
        <f>15823.1</f>
        <v>15823.1</v>
      </c>
      <c r="O113" s="20">
        <f t="shared" si="17"/>
        <v>53.33928872408562</v>
      </c>
      <c r="P113" s="4" t="s">
        <v>104</v>
      </c>
      <c r="Q113" s="4"/>
      <c r="R113" s="24"/>
      <c r="S113" s="24"/>
      <c r="T113" s="24"/>
      <c r="U113" s="24"/>
      <c r="V113" s="24"/>
    </row>
    <row r="114" spans="1:31" ht="45" x14ac:dyDescent="0.25">
      <c r="A114" s="150"/>
      <c r="B114" s="178" t="s">
        <v>133</v>
      </c>
      <c r="C114" s="40"/>
      <c r="D114" s="40"/>
      <c r="E114" s="40"/>
      <c r="F114" s="40"/>
      <c r="G114" s="40"/>
      <c r="H114" s="40"/>
      <c r="I114" s="97"/>
      <c r="J114" s="109"/>
      <c r="K114" s="109">
        <v>20300</v>
      </c>
      <c r="L114" s="40"/>
      <c r="M114" s="118"/>
      <c r="N114" s="117">
        <v>20300</v>
      </c>
      <c r="O114" s="20"/>
      <c r="P114" s="4"/>
      <c r="Q114" s="4"/>
      <c r="R114" s="24"/>
      <c r="S114" s="24"/>
      <c r="T114" s="24"/>
      <c r="U114" s="24"/>
      <c r="V114" s="24"/>
    </row>
    <row r="115" spans="1:31" ht="57.75" x14ac:dyDescent="0.25">
      <c r="A115" s="150"/>
      <c r="B115" s="41" t="s">
        <v>134</v>
      </c>
      <c r="C115" s="37"/>
      <c r="D115" s="37"/>
      <c r="E115" s="54"/>
      <c r="F115" s="54"/>
      <c r="G115" s="54">
        <v>3013.2</v>
      </c>
      <c r="H115" s="40"/>
      <c r="I115" s="97"/>
      <c r="J115" s="109"/>
      <c r="K115" s="109">
        <v>3013.2</v>
      </c>
      <c r="L115" s="40" t="e">
        <f t="shared" si="16"/>
        <v>#DIV/0!</v>
      </c>
      <c r="M115" s="118"/>
      <c r="N115" s="117">
        <v>3013.2</v>
      </c>
      <c r="O115" s="20" t="e">
        <f t="shared" si="17"/>
        <v>#DIV/0!</v>
      </c>
      <c r="P115" s="4"/>
      <c r="Q115" s="4"/>
      <c r="R115" s="24"/>
      <c r="S115" s="24"/>
      <c r="T115" s="24"/>
      <c r="U115" s="24"/>
      <c r="V115" s="24"/>
    </row>
    <row r="116" spans="1:31" ht="18" customHeight="1" x14ac:dyDescent="0.25">
      <c r="A116" s="150"/>
      <c r="B116" s="41" t="s">
        <v>68</v>
      </c>
      <c r="C116" s="37"/>
      <c r="D116" s="37"/>
      <c r="E116" s="54">
        <v>80.599999999999994</v>
      </c>
      <c r="F116" s="54">
        <v>80.599999999999994</v>
      </c>
      <c r="G116" s="54">
        <v>80.599999999999994</v>
      </c>
      <c r="H116" s="54">
        <v>80.599999999999994</v>
      </c>
      <c r="I116" s="54">
        <v>80.599999999999994</v>
      </c>
      <c r="J116" s="54">
        <v>80.599999999999994</v>
      </c>
      <c r="K116" s="54">
        <v>80.599999999999994</v>
      </c>
      <c r="L116" s="54">
        <v>80.599999999999994</v>
      </c>
      <c r="M116" s="54">
        <v>80.599999999999994</v>
      </c>
      <c r="N116" s="54">
        <v>80.599999999999994</v>
      </c>
      <c r="O116" s="20">
        <f t="shared" si="17"/>
        <v>100</v>
      </c>
      <c r="P116" s="4"/>
      <c r="Q116" s="4"/>
      <c r="R116" s="24"/>
      <c r="S116" s="24"/>
      <c r="T116" s="24"/>
      <c r="U116" s="24"/>
      <c r="V116" s="24"/>
    </row>
    <row r="117" spans="1:31" ht="32.25" hidden="1" customHeight="1" x14ac:dyDescent="0.25">
      <c r="A117" s="150"/>
      <c r="B117" s="41"/>
      <c r="C117" s="37"/>
      <c r="D117" s="37"/>
      <c r="E117" s="54"/>
      <c r="F117" s="54"/>
      <c r="G117" s="54"/>
      <c r="H117" s="40" t="e">
        <f t="shared" si="15"/>
        <v>#DIV/0!</v>
      </c>
      <c r="I117" s="97"/>
      <c r="J117" s="126"/>
      <c r="K117" s="153"/>
      <c r="L117" s="40" t="e">
        <f t="shared" si="16"/>
        <v>#DIV/0!</v>
      </c>
      <c r="M117" s="127"/>
      <c r="N117" s="136"/>
      <c r="O117" s="20" t="e">
        <f t="shared" si="17"/>
        <v>#DIV/0!</v>
      </c>
      <c r="P117" s="4"/>
      <c r="Q117" s="4"/>
      <c r="R117" s="24"/>
      <c r="S117" s="24"/>
      <c r="T117" s="24"/>
      <c r="U117" s="24"/>
      <c r="V117" s="24"/>
    </row>
    <row r="118" spans="1:31" ht="2.25" hidden="1" customHeight="1" x14ac:dyDescent="0.25">
      <c r="A118" s="179" t="s">
        <v>46</v>
      </c>
      <c r="B118" s="110" t="s">
        <v>47</v>
      </c>
      <c r="C118" s="40"/>
      <c r="D118" s="40"/>
      <c r="E118" s="109">
        <f>E119</f>
        <v>10000</v>
      </c>
      <c r="F118" s="109"/>
      <c r="G118" s="109">
        <f>G119</f>
        <v>0</v>
      </c>
      <c r="H118" s="40">
        <f t="shared" si="15"/>
        <v>0</v>
      </c>
      <c r="I118" s="97"/>
      <c r="J118" s="180"/>
      <c r="K118" s="180"/>
      <c r="L118" s="40" t="e">
        <f t="shared" si="16"/>
        <v>#DIV/0!</v>
      </c>
      <c r="M118" s="181"/>
      <c r="N118" s="136"/>
      <c r="O118" s="20" t="e">
        <f t="shared" si="17"/>
        <v>#DIV/0!</v>
      </c>
      <c r="P118" s="4"/>
      <c r="Q118" s="4"/>
      <c r="R118" s="24"/>
      <c r="S118" s="24"/>
      <c r="T118" s="24"/>
      <c r="U118" s="24"/>
      <c r="V118" s="24"/>
    </row>
    <row r="119" spans="1:31" ht="37.5" hidden="1" x14ac:dyDescent="0.25">
      <c r="A119" s="150"/>
      <c r="B119" s="114" t="s">
        <v>89</v>
      </c>
      <c r="C119" s="113"/>
      <c r="D119" s="113"/>
      <c r="E119" s="54">
        <v>10000</v>
      </c>
      <c r="F119" s="54"/>
      <c r="G119" s="54"/>
      <c r="H119" s="40">
        <f t="shared" si="15"/>
        <v>0</v>
      </c>
      <c r="I119" s="97"/>
      <c r="J119" s="31">
        <v>10000</v>
      </c>
      <c r="K119" s="31"/>
      <c r="L119" s="40">
        <f t="shared" si="16"/>
        <v>0</v>
      </c>
      <c r="M119" s="173">
        <v>10000</v>
      </c>
      <c r="N119" s="136"/>
      <c r="O119" s="20">
        <f t="shared" si="17"/>
        <v>0</v>
      </c>
      <c r="P119" s="4"/>
      <c r="Q119" s="4"/>
      <c r="R119" s="24"/>
      <c r="S119" s="24"/>
      <c r="T119" s="24"/>
      <c r="U119" s="24"/>
      <c r="V119" s="24"/>
    </row>
    <row r="120" spans="1:31" s="30" customFormat="1" hidden="1" x14ac:dyDescent="0.25">
      <c r="A120" s="179" t="s">
        <v>24</v>
      </c>
      <c r="B120" s="163" t="s">
        <v>25</v>
      </c>
      <c r="C120" s="109"/>
      <c r="D120" s="109"/>
      <c r="E120" s="40">
        <f>E121</f>
        <v>28.7</v>
      </c>
      <c r="F120" s="40"/>
      <c r="G120" s="40">
        <f>G121</f>
        <v>28.7</v>
      </c>
      <c r="H120" s="40">
        <f t="shared" si="15"/>
        <v>100</v>
      </c>
      <c r="I120" s="97"/>
      <c r="J120" s="31"/>
      <c r="K120" s="31"/>
      <c r="L120" s="40" t="e">
        <f t="shared" si="16"/>
        <v>#DIV/0!</v>
      </c>
      <c r="M120" s="31"/>
      <c r="N120" s="136"/>
      <c r="O120" s="20" t="e">
        <f t="shared" si="17"/>
        <v>#DIV/0!</v>
      </c>
      <c r="P120" s="4"/>
      <c r="Q120" s="4"/>
      <c r="R120" s="24"/>
      <c r="S120" s="24"/>
      <c r="T120" s="24"/>
      <c r="U120" s="24"/>
      <c r="V120" s="24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ht="19.5" x14ac:dyDescent="0.25">
      <c r="A121" s="182"/>
      <c r="B121" s="144" t="s">
        <v>63</v>
      </c>
      <c r="C121" s="40"/>
      <c r="D121" s="40"/>
      <c r="E121" s="40">
        <v>28.7</v>
      </c>
      <c r="F121" s="40"/>
      <c r="G121" s="40">
        <v>28.7</v>
      </c>
      <c r="H121" s="40">
        <f t="shared" si="15"/>
        <v>100</v>
      </c>
      <c r="I121" s="115"/>
      <c r="J121" s="40">
        <v>28.7</v>
      </c>
      <c r="K121" s="40">
        <v>28.7</v>
      </c>
      <c r="L121" s="40">
        <f t="shared" si="16"/>
        <v>100</v>
      </c>
      <c r="M121" s="40">
        <v>28.7</v>
      </c>
      <c r="N121" s="117">
        <v>28.7</v>
      </c>
      <c r="O121" s="20">
        <f t="shared" si="17"/>
        <v>100</v>
      </c>
      <c r="P121" s="4"/>
      <c r="Q121" s="4"/>
      <c r="R121" s="24"/>
      <c r="S121" s="24"/>
      <c r="T121" s="24"/>
      <c r="U121" s="24"/>
      <c r="V121" s="24"/>
    </row>
    <row r="122" spans="1:31" s="30" customFormat="1" ht="57.75" x14ac:dyDescent="0.25">
      <c r="A122" s="179"/>
      <c r="B122" s="144" t="s">
        <v>135</v>
      </c>
      <c r="C122" s="40"/>
      <c r="D122" s="40"/>
      <c r="E122" s="109"/>
      <c r="F122" s="109"/>
      <c r="G122" s="109">
        <v>21</v>
      </c>
      <c r="H122" s="40"/>
      <c r="I122" s="97"/>
      <c r="J122" s="97"/>
      <c r="K122" s="115">
        <v>21</v>
      </c>
      <c r="L122" s="40"/>
      <c r="M122" s="115"/>
      <c r="N122" s="117">
        <v>21</v>
      </c>
      <c r="O122" s="20"/>
      <c r="P122" s="4"/>
      <c r="Q122" s="4"/>
      <c r="R122" s="24"/>
      <c r="S122" s="24"/>
      <c r="T122" s="24"/>
      <c r="U122" s="24"/>
      <c r="V122" s="24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89" customFormat="1" ht="19.5" x14ac:dyDescent="0.25">
      <c r="A123" s="183"/>
      <c r="B123" s="184" t="s">
        <v>17</v>
      </c>
      <c r="C123" s="40"/>
      <c r="D123" s="40"/>
      <c r="E123" s="40">
        <v>1591.2</v>
      </c>
      <c r="F123" s="40">
        <v>1591.2</v>
      </c>
      <c r="G123" s="40">
        <v>1591.2</v>
      </c>
      <c r="H123" s="40">
        <f t="shared" si="15"/>
        <v>100</v>
      </c>
      <c r="I123" s="115"/>
      <c r="J123" s="185">
        <v>1684.8</v>
      </c>
      <c r="K123" s="185">
        <v>1684.8</v>
      </c>
      <c r="L123" s="40">
        <f t="shared" si="16"/>
        <v>100</v>
      </c>
      <c r="M123" s="185">
        <v>1778.4</v>
      </c>
      <c r="N123" s="186">
        <v>1778.4</v>
      </c>
      <c r="O123" s="20">
        <f t="shared" si="17"/>
        <v>100</v>
      </c>
      <c r="P123" s="4"/>
      <c r="Q123" s="4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</row>
    <row r="124" spans="1:31" s="30" customFormat="1" ht="29.25" customHeight="1" x14ac:dyDescent="0.25">
      <c r="A124" s="202" t="s">
        <v>79</v>
      </c>
      <c r="B124" s="202"/>
      <c r="C124" s="28"/>
      <c r="D124" s="28"/>
      <c r="E124" s="28">
        <v>29740.3</v>
      </c>
      <c r="F124" s="28"/>
      <c r="G124" s="28">
        <v>29035</v>
      </c>
      <c r="H124" s="40">
        <f t="shared" si="15"/>
        <v>97.628470459275789</v>
      </c>
      <c r="I124" s="97"/>
      <c r="J124" s="187">
        <v>28716.400000000001</v>
      </c>
      <c r="K124" s="192">
        <v>28267.8</v>
      </c>
      <c r="L124" s="28">
        <f t="shared" si="16"/>
        <v>98.437826468498841</v>
      </c>
      <c r="M124" s="188">
        <v>29320.6</v>
      </c>
      <c r="N124" s="189">
        <v>28757.8</v>
      </c>
      <c r="O124" s="64"/>
      <c r="P124" s="12"/>
      <c r="Q124" s="12"/>
      <c r="R124" s="24"/>
      <c r="S124" s="24"/>
      <c r="T124" s="24"/>
      <c r="U124" s="24"/>
      <c r="V124" s="24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30" customFormat="1" ht="56.25" hidden="1" customHeight="1" x14ac:dyDescent="0.25">
      <c r="A125" s="190"/>
      <c r="B125" s="191" t="s">
        <v>27</v>
      </c>
      <c r="C125" s="180"/>
      <c r="D125" s="180"/>
      <c r="E125" s="180">
        <v>89.6</v>
      </c>
      <c r="F125" s="180"/>
      <c r="G125" s="180">
        <v>98.6</v>
      </c>
      <c r="H125" s="40">
        <f t="shared" si="15"/>
        <v>110.04464285714286</v>
      </c>
      <c r="I125" s="97"/>
      <c r="J125" s="187">
        <v>98.6</v>
      </c>
      <c r="K125" s="180">
        <v>98.6</v>
      </c>
      <c r="L125" s="40">
        <f t="shared" si="16"/>
        <v>100</v>
      </c>
      <c r="M125" s="187">
        <v>109.3</v>
      </c>
      <c r="N125" s="180">
        <v>98.6</v>
      </c>
      <c r="O125" s="64"/>
      <c r="P125" s="12"/>
      <c r="Q125" s="12"/>
      <c r="R125" s="24"/>
      <c r="S125" s="24"/>
      <c r="T125" s="24"/>
      <c r="U125" s="24"/>
      <c r="V125" s="24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6" customFormat="1" ht="19.5" x14ac:dyDescent="0.25">
      <c r="A126" s="203" t="s">
        <v>136</v>
      </c>
      <c r="B126" s="203"/>
      <c r="C126" s="40"/>
      <c r="D126" s="40"/>
      <c r="E126" s="40">
        <f>E6+E124+E121</f>
        <v>1531752.03</v>
      </c>
      <c r="F126" s="40"/>
      <c r="G126" s="40">
        <f t="shared" ref="G126:N126" si="22">G6+G124+G121</f>
        <v>701196.99999999988</v>
      </c>
      <c r="H126" s="40">
        <f t="shared" si="22"/>
        <v>5731.923826635465</v>
      </c>
      <c r="I126" s="40">
        <f t="shared" si="22"/>
        <v>3096.6152043403049</v>
      </c>
      <c r="J126" s="40">
        <f t="shared" si="22"/>
        <v>1251742.7999999998</v>
      </c>
      <c r="K126" s="40">
        <f t="shared" si="22"/>
        <v>577486.09999999986</v>
      </c>
      <c r="L126" s="40" t="e">
        <f t="shared" si="22"/>
        <v>#DIV/0!</v>
      </c>
      <c r="M126" s="40">
        <f t="shared" si="22"/>
        <v>1210007.8</v>
      </c>
      <c r="N126" s="40">
        <f t="shared" si="22"/>
        <v>568838.69999999995</v>
      </c>
      <c r="O126" s="64"/>
      <c r="P126" s="12"/>
      <c r="Q126" s="12"/>
      <c r="R126" s="24"/>
      <c r="S126" s="24"/>
      <c r="T126" s="24"/>
      <c r="U126" s="24"/>
      <c r="V126" s="24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1:31" s="70" customFormat="1" x14ac:dyDescent="0.25">
      <c r="A127" s="65"/>
      <c r="B127" s="66"/>
      <c r="C127" s="67"/>
      <c r="D127" s="67"/>
      <c r="E127" s="67"/>
      <c r="F127" s="67"/>
      <c r="G127" s="67"/>
      <c r="H127" s="67"/>
      <c r="I127" s="20"/>
      <c r="J127" s="68"/>
      <c r="K127" s="68"/>
      <c r="L127" s="32" t="e">
        <f t="shared" si="16"/>
        <v>#DIV/0!</v>
      </c>
      <c r="M127" s="68"/>
      <c r="N127" s="68"/>
      <c r="O127" s="68"/>
      <c r="P127" s="13"/>
      <c r="Q127" s="13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1:31" s="70" customFormat="1" x14ac:dyDescent="0.25">
      <c r="A128" s="65"/>
      <c r="B128" s="66"/>
      <c r="C128" s="67"/>
      <c r="D128" s="67"/>
      <c r="E128" s="67"/>
      <c r="F128" s="67"/>
      <c r="G128" s="67"/>
      <c r="H128" s="67">
        <f>H126-H115</f>
        <v>5731.923826635465</v>
      </c>
      <c r="I128" s="20"/>
      <c r="J128" s="68"/>
      <c r="K128" s="68"/>
      <c r="L128" s="32" t="e">
        <f t="shared" si="16"/>
        <v>#DIV/0!</v>
      </c>
      <c r="M128" s="68"/>
      <c r="N128" s="68"/>
      <c r="O128" s="68"/>
      <c r="P128" s="13"/>
      <c r="Q128" s="13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1:12" x14ac:dyDescent="0.25">
      <c r="A129" s="71"/>
      <c r="B129" s="71"/>
      <c r="C129" s="72"/>
      <c r="D129" s="72"/>
      <c r="E129" s="72"/>
      <c r="F129" s="72"/>
      <c r="G129" s="72"/>
      <c r="H129" s="72"/>
      <c r="I129" s="20"/>
      <c r="L129" s="32" t="e">
        <f t="shared" si="16"/>
        <v>#DIV/0!</v>
      </c>
    </row>
    <row r="130" spans="1:12" x14ac:dyDescent="0.25">
      <c r="A130" s="73"/>
      <c r="B130" s="74"/>
      <c r="C130" s="75"/>
      <c r="D130" s="75"/>
      <c r="E130" s="76"/>
      <c r="F130" s="76"/>
      <c r="G130" s="76"/>
      <c r="I130" s="20"/>
      <c r="L130" s="32" t="e">
        <f t="shared" si="16"/>
        <v>#DIV/0!</v>
      </c>
    </row>
    <row r="131" spans="1:12" x14ac:dyDescent="0.25">
      <c r="A131" s="1"/>
      <c r="B131" s="3"/>
      <c r="C131" s="2"/>
      <c r="D131" s="2"/>
      <c r="H131" s="2"/>
      <c r="I131" s="20"/>
      <c r="L131" s="32" t="e">
        <f t="shared" si="16"/>
        <v>#DIV/0!</v>
      </c>
    </row>
    <row r="132" spans="1:12" x14ac:dyDescent="0.25">
      <c r="A132" s="77"/>
    </row>
    <row r="133" spans="1:12" x14ac:dyDescent="0.25">
      <c r="B133" s="81"/>
    </row>
  </sheetData>
  <mergeCells count="21">
    <mergeCell ref="Q3:Q4"/>
    <mergeCell ref="G5:H5"/>
    <mergeCell ref="A6:B6"/>
    <mergeCell ref="A124:B124"/>
    <mergeCell ref="A126:B126"/>
    <mergeCell ref="K3:K4"/>
    <mergeCell ref="L3:L4"/>
    <mergeCell ref="M3:M4"/>
    <mergeCell ref="N3:N4"/>
    <mergeCell ref="O3:O4"/>
    <mergeCell ref="P3:P4"/>
    <mergeCell ref="A1:O1"/>
    <mergeCell ref="A3:A4"/>
    <mergeCell ref="B3:B4"/>
    <mergeCell ref="C3:C4"/>
    <mergeCell ref="D3:D4"/>
    <mergeCell ref="E3:E4"/>
    <mergeCell ref="G3:G4"/>
    <mergeCell ref="H3:H4"/>
    <mergeCell ref="I3:I4"/>
    <mergeCell ref="J3:J4"/>
  </mergeCells>
  <conditionalFormatting sqref="B81:F82 B66:G67 E56:G56 B43:F43 B80:D80 E70:G70 E61:F63 B59:D63 B28:E28 E27 B27 B26:E26 E29 B57:N57">
    <cfRule type="expression" dxfId="11" priority="10" stopIfTrue="1">
      <formula>HasError()</formula>
    </cfRule>
    <cfRule type="expression" dxfId="10" priority="11" stopIfTrue="1">
      <formula>LockedByCondition()</formula>
    </cfRule>
    <cfRule type="expression" dxfId="9" priority="12" stopIfTrue="1">
      <formula>Locked()</formula>
    </cfRule>
  </conditionalFormatting>
  <conditionalFormatting sqref="J59:K60 J49:K50 J63:K63 M63 M50 M59:M60 L49:N49">
    <cfRule type="expression" dxfId="8" priority="7" stopIfTrue="1">
      <formula>HasError()</formula>
    </cfRule>
    <cfRule type="expression" dxfId="7" priority="8" stopIfTrue="1">
      <formula>LockedByCondition()</formula>
    </cfRule>
    <cfRule type="expression" dxfId="6" priority="9" stopIfTrue="1">
      <formula>Locked()</formula>
    </cfRule>
  </conditionalFormatting>
  <conditionalFormatting sqref="F56:F57">
    <cfRule type="expression" dxfId="5" priority="4" stopIfTrue="1">
      <formula>HasError()</formula>
    </cfRule>
    <cfRule type="expression" dxfId="4" priority="5" stopIfTrue="1">
      <formula>LockedByCondition()</formula>
    </cfRule>
    <cfRule type="expression" dxfId="3" priority="6" stopIfTrue="1">
      <formula>Locked()</formula>
    </cfRule>
  </conditionalFormatting>
  <conditionalFormatting sqref="F66:F67 F70">
    <cfRule type="expression" dxfId="2" priority="1" stopIfTrue="1">
      <formula>HasError()</formula>
    </cfRule>
    <cfRule type="expression" dxfId="1" priority="2" stopIfTrue="1">
      <formula>LockedByCondition()</formula>
    </cfRule>
    <cfRule type="expression" dxfId="0" priority="3" stopIfTrue="1">
      <formula>Locked()</formula>
    </cfRule>
  </conditionalFormatting>
  <pageMargins left="0.39370078740157483" right="0.39370078740157483" top="0.28000000000000003" bottom="0.39370078740157483" header="0.31496062992125984" footer="0.31496062992125984"/>
  <pageSetup paperSize="9" scale="59" fitToHeight="0" orientation="portrait" r:id="rId1"/>
  <rowBreaks count="2" manualBreakCount="2">
    <brk id="82" max="16" man="1"/>
    <brk id="1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29.10.2020 (2)</vt:lpstr>
      <vt:lpstr>'29.10.2020 (2)'!Заголовки_для_печати</vt:lpstr>
      <vt:lpstr>'29.10.2020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2020-11-05T12:26:24Z</cp:lastPrinted>
  <dcterms:created xsi:type="dcterms:W3CDTF">2017-05-12T11:49:33Z</dcterms:created>
  <dcterms:modified xsi:type="dcterms:W3CDTF">2020-11-19T05:58:39Z</dcterms:modified>
</cp:coreProperties>
</file>